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a.giordano\Dropbox\Consorzio\UFFICIO MIRC\CONCESSIONI\"/>
    </mc:Choice>
  </mc:AlternateContent>
  <bookViews>
    <workbookView xWindow="0" yWindow="0" windowWidth="34725" windowHeight="17445" tabRatio="647"/>
  </bookViews>
  <sheets>
    <sheet name="frontespizio" sheetId="4" r:id="rId1"/>
    <sheet name="Calcolo Idraulico" sheetId="1" r:id="rId2"/>
    <sheet name="database CPP" sheetId="2" state="hidden" r:id="rId3"/>
    <sheet name="Calcolo tubazioni" sheetId="5" r:id="rId4"/>
  </sheets>
  <definedNames>
    <definedName name="a">'database CPP'!$C$11:$C$20</definedName>
    <definedName name="n">'database CPP'!$D$11:$D$20</definedName>
    <definedName name="pluviografo">'database CPP'!$B$12:$B$20</definedName>
  </definedNames>
  <calcPr calcId="152511"/>
</workbook>
</file>

<file path=xl/calcChain.xml><?xml version="1.0" encoding="utf-8"?>
<calcChain xmlns="http://schemas.openxmlformats.org/spreadsheetml/2006/main">
  <c r="H8" i="1" l="1"/>
  <c r="D31" i="5" l="1"/>
  <c r="H11" i="1" l="1"/>
  <c r="I11" i="1"/>
  <c r="D30" i="1" l="1"/>
  <c r="J26" i="1"/>
  <c r="H24" i="5" l="1"/>
  <c r="H23" i="5"/>
  <c r="H22" i="5"/>
  <c r="H26" i="5" s="1"/>
  <c r="H25" i="5" l="1"/>
  <c r="H31" i="5"/>
  <c r="H9" i="1" l="1"/>
  <c r="D9" i="5" l="1"/>
  <c r="H10" i="1"/>
  <c r="L8" i="1" l="1"/>
  <c r="L7" i="1" s="1"/>
  <c r="E26" i="5"/>
  <c r="D19" i="1"/>
  <c r="C3" i="5" s="1"/>
  <c r="D6" i="5" s="1"/>
  <c r="D7" i="5" s="1"/>
  <c r="D8" i="5" s="1"/>
  <c r="H6" i="5" l="1"/>
  <c r="H5" i="5" s="1"/>
  <c r="L31" i="1"/>
  <c r="E24" i="1"/>
  <c r="O30" i="1"/>
  <c r="B7" i="1" l="1"/>
  <c r="C12" i="1" s="1"/>
  <c r="G17" i="1" l="1"/>
  <c r="D12" i="1"/>
  <c r="G38" i="1" l="1"/>
  <c r="B20" i="1" l="1"/>
  <c r="O27" i="1" l="1"/>
  <c r="Q24" i="1"/>
  <c r="G18" i="1"/>
  <c r="F19" i="1" s="1"/>
  <c r="Q17" i="1" l="1"/>
  <c r="M18" i="1"/>
  <c r="Q12" i="1"/>
  <c r="Q10" i="1" l="1"/>
  <c r="G23" i="1" l="1"/>
  <c r="J25" i="1" s="1"/>
  <c r="C4" i="2"/>
  <c r="D4" i="2"/>
  <c r="F26" i="1" l="1"/>
  <c r="F28" i="1" s="1"/>
  <c r="F25" i="1"/>
  <c r="F27" i="1" s="1"/>
  <c r="Q23" i="1"/>
  <c r="Q26" i="1" s="1"/>
  <c r="Q27" i="1" s="1"/>
  <c r="Q28" i="1" l="1"/>
  <c r="F29" i="1"/>
  <c r="D33" i="1" s="1"/>
  <c r="Q9" i="1" l="1"/>
  <c r="D15" i="5" s="1"/>
  <c r="D34" i="1" l="1"/>
  <c r="D35" i="1" s="1"/>
  <c r="I33" i="1" s="1"/>
  <c r="I34" i="1" s="1"/>
  <c r="I36" i="1" s="1"/>
  <c r="H8" i="5"/>
  <c r="H9" i="5" s="1"/>
  <c r="D23" i="5" s="1"/>
  <c r="D30" i="5" s="1"/>
  <c r="D32" i="5" l="1"/>
  <c r="D35" i="5" s="1"/>
  <c r="J27" i="1"/>
  <c r="D26" i="5" l="1"/>
  <c r="I35" i="1"/>
  <c r="F37" i="1" l="1"/>
  <c r="G37" i="1" s="1"/>
  <c r="D18" i="5" l="1"/>
</calcChain>
</file>

<file path=xl/sharedStrings.xml><?xml version="1.0" encoding="utf-8"?>
<sst xmlns="http://schemas.openxmlformats.org/spreadsheetml/2006/main" count="270" uniqueCount="204">
  <si>
    <t>Superficie mq</t>
  </si>
  <si>
    <t>phi</t>
  </si>
  <si>
    <t>Qumax (l/s)</t>
  </si>
  <si>
    <t>a(mm/min)</t>
  </si>
  <si>
    <t>n</t>
  </si>
  <si>
    <t>scarico in corpo idrico superficiale</t>
  </si>
  <si>
    <t>Superficie IMPERM. mq</t>
  </si>
  <si>
    <t>Superficie PERM. mq</t>
  </si>
  <si>
    <t>Totale Superficie mq</t>
  </si>
  <si>
    <t>smaltimento per infiltrazione tramite trincea disperdente</t>
  </si>
  <si>
    <t>SMALTIMENTO PER INFILTRAZIONE TRAMITE POZZI</t>
  </si>
  <si>
    <t>lunghezza m</t>
  </si>
  <si>
    <t>Af fondo mq</t>
  </si>
  <si>
    <t>V  lordo  mc</t>
  </si>
  <si>
    <t>numero pozzi</t>
  </si>
  <si>
    <t>Af   mq</t>
  </si>
  <si>
    <t>larghezza m</t>
  </si>
  <si>
    <t>diametro m</t>
  </si>
  <si>
    <t>Qf mc/s</t>
  </si>
  <si>
    <t>profondità m</t>
  </si>
  <si>
    <t>Qf fondo mc/s</t>
  </si>
  <si>
    <t>V netto mc</t>
  </si>
  <si>
    <t>V  mc</t>
  </si>
  <si>
    <t>Qf pareti mc/s</t>
  </si>
  <si>
    <t>Qf trincea mc/s</t>
  </si>
  <si>
    <t>VERIFICA DIMENSIONAMENTO</t>
  </si>
  <si>
    <t>tempo critico (minuti)</t>
  </si>
  <si>
    <t>DIMENSIONAMENTO TUBAZIONE per convogliamento portata eccedente in sistema disperdente</t>
  </si>
  <si>
    <t>Q eccedente (l/s)</t>
  </si>
  <si>
    <t>pendenza (m/m)</t>
  </si>
  <si>
    <t>Ks Gauckler-Strickler</t>
  </si>
  <si>
    <t>a</t>
  </si>
  <si>
    <t xml:space="preserve"> </t>
  </si>
  <si>
    <t>San Mauro T200</t>
  </si>
  <si>
    <t>Pluviografo</t>
  </si>
  <si>
    <t>stazione</t>
  </si>
  <si>
    <t>SanMauroT100</t>
  </si>
  <si>
    <t>si</t>
  </si>
  <si>
    <t>pozzo con anelli perdenti</t>
  </si>
  <si>
    <t>no</t>
  </si>
  <si>
    <t>scarico in corpo idrico superficiale (si/no) ?</t>
  </si>
  <si>
    <t>K terreno</t>
  </si>
  <si>
    <t>Stazione pluviometrografica</t>
  </si>
  <si>
    <t>è previsto l'uso del pozzo perdente (si/no)?</t>
  </si>
  <si>
    <t>è previsto l'uso del pozzo?</t>
  </si>
  <si>
    <t>diametro interno mm</t>
  </si>
  <si>
    <t>e' previsto l'uso di una trincea disperdente (si/no)?</t>
  </si>
  <si>
    <t>è previsto l'uso della trincea?</t>
  </si>
  <si>
    <t>dreno</t>
  </si>
  <si>
    <t>vuoto</t>
  </si>
  <si>
    <t xml:space="preserve">porosità </t>
  </si>
  <si>
    <t>Af pareti mq</t>
  </si>
  <si>
    <t>η ghiaia</t>
  </si>
  <si>
    <t>η spezzato di cava</t>
  </si>
  <si>
    <t>η lapillo</t>
  </si>
  <si>
    <t>Richiedente</t>
  </si>
  <si>
    <t>codici richiesta</t>
  </si>
  <si>
    <t>P01</t>
  </si>
  <si>
    <t>P02</t>
  </si>
  <si>
    <t>parere per realizzazione impianto serricolo con scarico in canale consortile</t>
  </si>
  <si>
    <t>P01C</t>
  </si>
  <si>
    <t>P02C</t>
  </si>
  <si>
    <t xml:space="preserve">parere per realizzazione nuovo impianto serricolo </t>
  </si>
  <si>
    <t>parere per regolarizzazione impianto serricolo esistente</t>
  </si>
  <si>
    <t>parere per regolarizzazione impianto serricolo esistente con scarico in canale consortile</t>
  </si>
  <si>
    <t>Comune</t>
  </si>
  <si>
    <t>Angri</t>
  </si>
  <si>
    <t>Scafati</t>
  </si>
  <si>
    <t>Sant'Antonio Abate</t>
  </si>
  <si>
    <t>Castellammare di Stabia</t>
  </si>
  <si>
    <t>Pompei</t>
  </si>
  <si>
    <t>Sarno</t>
  </si>
  <si>
    <t>S.Egidio M.A.</t>
  </si>
  <si>
    <t>Nocera Superiore</t>
  </si>
  <si>
    <t>Nocera Inferiore</t>
  </si>
  <si>
    <t>Cava de' Tirreni</t>
  </si>
  <si>
    <t>San Valentino Torio</t>
  </si>
  <si>
    <t>Mercato San Severino</t>
  </si>
  <si>
    <t>input dati</t>
  </si>
  <si>
    <t>LEGENDA</t>
  </si>
  <si>
    <t>coefficiente udometrico U [l(s*ha)]</t>
  </si>
  <si>
    <t xml:space="preserve">elaborazioni </t>
  </si>
  <si>
    <t>V  disponibile totale (mc)</t>
  </si>
  <si>
    <t>Sarno (loc. Foce) T50</t>
  </si>
  <si>
    <t>Sarno (loc. Foce) T100</t>
  </si>
  <si>
    <t>SanMauroT50</t>
  </si>
  <si>
    <t>tipo di terreno</t>
  </si>
  <si>
    <t>k (m/s)</t>
  </si>
  <si>
    <t>k pareti (m/s)</t>
  </si>
  <si>
    <t>k fondo (m/s)</t>
  </si>
  <si>
    <t>sabbia con limo</t>
  </si>
  <si>
    <t>limo con argilla</t>
  </si>
  <si>
    <t>k_fondo (mc/s)</t>
  </si>
  <si>
    <t>è già presente una vasca di laminazione (SI/NO) ?</t>
  </si>
  <si>
    <t>presenza di vasca di laminazione</t>
  </si>
  <si>
    <t>volume vasca (mc)</t>
  </si>
  <si>
    <t>tubazione di convogliamento</t>
  </si>
  <si>
    <t>lunghezza (m)</t>
  </si>
  <si>
    <t>diametro (m)</t>
  </si>
  <si>
    <t>inserire nei calcoli (si/no) ?</t>
  </si>
  <si>
    <t>inserire tubazione nei calcoli</t>
  </si>
  <si>
    <t>volume acc.  (mc)</t>
  </si>
  <si>
    <t>San Mauro</t>
  </si>
  <si>
    <t>Sarno (loc. Foce)</t>
  </si>
  <si>
    <t>T=20</t>
  </si>
  <si>
    <t>T=100</t>
  </si>
  <si>
    <t>T=200</t>
  </si>
  <si>
    <t>Cava de' Tirreni T20</t>
  </si>
  <si>
    <t>Cava de' Tirreni T21</t>
  </si>
  <si>
    <t xml:space="preserve"> T20</t>
  </si>
  <si>
    <t>Cava de' Tirreni T50</t>
  </si>
  <si>
    <t>Cava de' Tirreni T100</t>
  </si>
  <si>
    <t>Cava de' Tirreni T200</t>
  </si>
  <si>
    <t>phi sup.permeabile</t>
  </si>
  <si>
    <t>agricolo</t>
  </si>
  <si>
    <t>area verde</t>
  </si>
  <si>
    <t xml:space="preserve">coeff. deflusso φ  </t>
  </si>
  <si>
    <t>sono previsti anelli perdenti (si/no)?</t>
  </si>
  <si>
    <t>raggio (m)</t>
  </si>
  <si>
    <t xml:space="preserve"> φ medio</t>
  </si>
  <si>
    <t>data di nascita</t>
  </si>
  <si>
    <t>luogo di nascita</t>
  </si>
  <si>
    <t>residenza</t>
  </si>
  <si>
    <t>Via/piazza</t>
  </si>
  <si>
    <t>Causale richiesta</t>
  </si>
  <si>
    <t>tecnico incaricato</t>
  </si>
  <si>
    <t>domiciliazione</t>
  </si>
  <si>
    <t>Via</t>
  </si>
  <si>
    <t>recapito</t>
  </si>
  <si>
    <t>email/pec</t>
  </si>
  <si>
    <t>telefono</t>
  </si>
  <si>
    <t>altro / note</t>
  </si>
  <si>
    <t>protocollo consortile</t>
  </si>
  <si>
    <t>numero</t>
  </si>
  <si>
    <t>data</t>
  </si>
  <si>
    <t>coordinate catastali del fondo/i</t>
  </si>
  <si>
    <t>note</t>
  </si>
  <si>
    <t>Roccapiemonte</t>
  </si>
  <si>
    <t>Bracigliano</t>
  </si>
  <si>
    <t>Siano</t>
  </si>
  <si>
    <t>Castel San Giorgio</t>
  </si>
  <si>
    <t>Fisciano</t>
  </si>
  <si>
    <t>Calvanico</t>
  </si>
  <si>
    <t>Solofra</t>
  </si>
  <si>
    <t>Pagani</t>
  </si>
  <si>
    <t>Corbara</t>
  </si>
  <si>
    <t>Torre Annunziata</t>
  </si>
  <si>
    <t>Lettere</t>
  </si>
  <si>
    <t>S.Maria La Carità</t>
  </si>
  <si>
    <t>Gragnano</t>
  </si>
  <si>
    <t>Striano</t>
  </si>
  <si>
    <t>Palma Campania</t>
  </si>
  <si>
    <t>Montoro(ex Montoro Inf,Sup)</t>
  </si>
  <si>
    <t>C.P.P.</t>
  </si>
  <si>
    <t>San Marzano sul Sarno</t>
  </si>
  <si>
    <t>Superficie SEMIPERM. Mq</t>
  </si>
  <si>
    <t>asfalto drenante</t>
  </si>
  <si>
    <t>parcheggi garden</t>
  </si>
  <si>
    <t>selezionare il Comune …</t>
  </si>
  <si>
    <t>(1) Comune</t>
  </si>
  <si>
    <t>(2) Periodo di ritorno</t>
  </si>
  <si>
    <t>(4)  stato post - operam</t>
  </si>
  <si>
    <t>sabbioso-piroclastico</t>
  </si>
  <si>
    <t>quota soggiacenza falda (m)</t>
  </si>
  <si>
    <t>Calcolo del volume necessario per  l'Invarianza idraulica</t>
  </si>
  <si>
    <t>Qout_udometrico (mc/s)</t>
  </si>
  <si>
    <t>Qout_ infiltr. (mc/s)</t>
  </si>
  <si>
    <t>FIRMA DEL TECNICO ABILITATO</t>
  </si>
  <si>
    <t>Nome</t>
  </si>
  <si>
    <t>Cognome</t>
  </si>
  <si>
    <t>Data Compilazione</t>
  </si>
  <si>
    <t>Timbro e Firma</t>
  </si>
  <si>
    <t>DIMENSIONAMENTO TUBAZIONE per scarico udometrico in recettore idrico superficiale</t>
  </si>
  <si>
    <t>prof. scavo m</t>
  </si>
  <si>
    <t>prof. utile m</t>
  </si>
  <si>
    <t>tempo di ritardo (sec)</t>
  </si>
  <si>
    <t>mhd in mm</t>
  </si>
  <si>
    <t>mitr in mm/h</t>
  </si>
  <si>
    <t xml:space="preserve">fattore di crescita </t>
  </si>
  <si>
    <t>Qinfiltrazione + Qudometrico</t>
  </si>
  <si>
    <t>portata ante trasformazione (l/s)</t>
  </si>
  <si>
    <t>(3) stato  ante - operam (VAPI)</t>
  </si>
  <si>
    <t>scarico max imposto  (l/s)</t>
  </si>
  <si>
    <t xml:space="preserve"> stato  post - operam (VAPI)</t>
  </si>
  <si>
    <t>portata post trasformazione (l/s)</t>
  </si>
  <si>
    <r>
      <rPr>
        <b/>
        <sz val="14"/>
        <rFont val="Arial Narrow"/>
        <family val="2"/>
      </rPr>
      <t xml:space="preserve">margine di sicurezza </t>
    </r>
    <r>
      <rPr>
        <b/>
        <i/>
        <sz val="14"/>
        <rFont val="Arial Narrow"/>
        <family val="2"/>
      </rPr>
      <t>(mc)</t>
    </r>
  </si>
  <si>
    <t>Volume al tempo critico (mc)</t>
  </si>
  <si>
    <t>tirante idrico in trincea (m)</t>
  </si>
  <si>
    <t>DIMENSIONAMENTO TUBAZIONE disperdente</t>
  </si>
  <si>
    <t>lapillo</t>
  </si>
  <si>
    <t>ghiaia</t>
  </si>
  <si>
    <t>k</t>
  </si>
  <si>
    <t xml:space="preserve"> dreno m/s</t>
  </si>
  <si>
    <t>terreno veg.</t>
  </si>
  <si>
    <t>lunghezza tubazione m</t>
  </si>
  <si>
    <t>Q dispersa dal tubo l/s</t>
  </si>
  <si>
    <t>Q  (l/s)</t>
  </si>
  <si>
    <t>portata da regimentare  (l/s)</t>
  </si>
  <si>
    <t>Q in  (l/s)</t>
  </si>
  <si>
    <t xml:space="preserve"> tipo di dreno</t>
  </si>
  <si>
    <t>diametro necessario mm</t>
  </si>
  <si>
    <t>trincea disperdente</t>
  </si>
  <si>
    <t>pozzo c/fondo perd.</t>
  </si>
  <si>
    <t>pozzo c/fondo e anelli perd.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</si>
</sst>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;;;"/>
    <numFmt numFmtId="166" formatCode="0.0000"/>
    <numFmt numFmtId="167" formatCode="0.0000000"/>
  </numFmts>
  <fonts count="70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3"/>
      <name val="Arial"/>
      <family val="2"/>
      <charset val="1"/>
    </font>
    <font>
      <b/>
      <sz val="16"/>
      <name val="Arial"/>
      <family val="2"/>
      <charset val="1"/>
    </font>
    <font>
      <b/>
      <sz val="13"/>
      <name val="Arial"/>
      <family val="2"/>
      <charset val="1"/>
    </font>
    <font>
      <sz val="14"/>
      <name val="Arial"/>
      <family val="2"/>
      <charset val="1"/>
    </font>
    <font>
      <sz val="12"/>
      <name val="Book Antiqua"/>
      <family val="1"/>
      <charset val="1"/>
    </font>
    <font>
      <sz val="12"/>
      <name val="Terminal"/>
      <family val="3"/>
    </font>
    <font>
      <b/>
      <sz val="10"/>
      <name val="Arial"/>
      <family val="2"/>
      <charset val="1"/>
    </font>
    <font>
      <sz val="10"/>
      <name val="Terminal"/>
      <family val="3"/>
    </font>
    <font>
      <b/>
      <sz val="16"/>
      <name val="Book Antiqua"/>
      <family val="1"/>
      <charset val="1"/>
    </font>
    <font>
      <b/>
      <sz val="12"/>
      <name val="Book Antiqua"/>
      <family val="1"/>
      <charset val="1"/>
    </font>
    <font>
      <b/>
      <sz val="14"/>
      <name val="Arial"/>
      <family val="2"/>
      <charset val="1"/>
    </font>
    <font>
      <b/>
      <sz val="13"/>
      <name val="Arial"/>
      <family val="2"/>
    </font>
    <font>
      <sz val="13"/>
      <name val="Arial"/>
      <family val="2"/>
    </font>
    <font>
      <b/>
      <sz val="13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i/>
      <u/>
      <sz val="13"/>
      <name val="Arial"/>
      <family val="2"/>
    </font>
    <font>
      <sz val="12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2"/>
      <name val="Book Antiqua"/>
      <family val="1"/>
    </font>
    <font>
      <b/>
      <sz val="12"/>
      <name val="Book Antiqua"/>
      <family val="1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Terminal"/>
      <family val="3"/>
      <charset val="255"/>
    </font>
    <font>
      <sz val="12"/>
      <name val="Arial"/>
      <family val="2"/>
      <charset val="1"/>
    </font>
    <font>
      <b/>
      <sz val="14"/>
      <name val="Arial"/>
      <family val="2"/>
    </font>
    <font>
      <b/>
      <sz val="10"/>
      <name val="Arial"/>
      <family val="2"/>
    </font>
    <font>
      <i/>
      <sz val="13"/>
      <name val="Arial"/>
      <family val="2"/>
    </font>
    <font>
      <b/>
      <sz val="14"/>
      <color theme="1"/>
      <name val="Terminal"/>
      <family val="3"/>
      <charset val="255"/>
    </font>
    <font>
      <b/>
      <sz val="14"/>
      <name val="Arial Narrow"/>
      <family val="2"/>
    </font>
    <font>
      <b/>
      <i/>
      <sz val="12"/>
      <name val="Arial"/>
      <family val="2"/>
    </font>
    <font>
      <i/>
      <u/>
      <sz val="12"/>
      <name val="Arial"/>
      <family val="2"/>
    </font>
    <font>
      <i/>
      <sz val="12"/>
      <name val="Arial"/>
      <family val="2"/>
    </font>
    <font>
      <b/>
      <sz val="12"/>
      <color theme="1"/>
      <name val="Arial"/>
      <family val="2"/>
    </font>
    <font>
      <sz val="16"/>
      <name val="Arial"/>
      <family val="2"/>
      <charset val="1"/>
    </font>
    <font>
      <sz val="13"/>
      <name val="Arial Narrow"/>
      <family val="2"/>
    </font>
    <font>
      <b/>
      <sz val="14"/>
      <color rgb="FF3F3F7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Arial Narrow"/>
      <family val="2"/>
    </font>
    <font>
      <sz val="14"/>
      <name val="Arial Narrow"/>
      <family val="2"/>
    </font>
    <font>
      <b/>
      <i/>
      <sz val="26"/>
      <color rgb="FF0070C0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  <font>
      <sz val="12"/>
      <color theme="7" tint="-0.499984740745262"/>
      <name val="Arial Narrow"/>
      <family val="2"/>
    </font>
    <font>
      <sz val="13"/>
      <color theme="7" tint="-0.499984740745262"/>
      <name val="Arial"/>
      <family val="2"/>
      <charset val="1"/>
    </font>
    <font>
      <b/>
      <sz val="16"/>
      <color theme="7" tint="-0.499984740745262"/>
      <name val="Calibri"/>
      <family val="2"/>
      <scheme val="minor"/>
    </font>
    <font>
      <b/>
      <i/>
      <sz val="12"/>
      <color theme="7" tint="-0.499984740745262"/>
      <name val="Arial"/>
      <family val="2"/>
    </font>
    <font>
      <b/>
      <sz val="13"/>
      <color theme="7" tint="-0.499984740745262"/>
      <name val="Arial"/>
      <family val="2"/>
    </font>
    <font>
      <b/>
      <sz val="11"/>
      <color theme="7" tint="-0.499984740745262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6"/>
      <color theme="7" tint="-0.499984740745262"/>
      <name val="Arial"/>
      <family val="2"/>
      <charset val="1"/>
    </font>
    <font>
      <b/>
      <i/>
      <sz val="13"/>
      <color theme="7" tint="-0.499984740745262"/>
      <name val="Arial"/>
      <family val="2"/>
    </font>
    <font>
      <b/>
      <i/>
      <sz val="10"/>
      <color theme="7" tint="-0.499984740745262"/>
      <name val="Arial Narrow"/>
      <family val="2"/>
    </font>
    <font>
      <sz val="12"/>
      <color theme="1"/>
      <name val="Calibri"/>
      <family val="2"/>
      <scheme val="minor"/>
    </font>
    <font>
      <sz val="13"/>
      <name val="Book Antiqua"/>
      <family val="1"/>
    </font>
    <font>
      <b/>
      <sz val="12"/>
      <color theme="1"/>
      <name val="Calibri"/>
      <family val="2"/>
      <scheme val="minor"/>
    </font>
    <font>
      <sz val="11"/>
      <name val="Book Antiqua"/>
      <family val="1"/>
      <charset val="1"/>
    </font>
    <font>
      <b/>
      <sz val="12"/>
      <color theme="1"/>
      <name val="Consolas"/>
      <family val="3"/>
    </font>
    <font>
      <b/>
      <sz val="12"/>
      <name val="Consolas"/>
      <family val="3"/>
    </font>
    <font>
      <b/>
      <sz val="13"/>
      <name val="Consolas"/>
      <family val="3"/>
    </font>
    <font>
      <b/>
      <i/>
      <sz val="14"/>
      <name val="Arial Narrow"/>
      <family val="2"/>
    </font>
    <font>
      <b/>
      <sz val="10"/>
      <name val="Arial Narrow"/>
      <family val="2"/>
    </font>
    <font>
      <sz val="13"/>
      <color theme="0"/>
      <name val="Arial"/>
      <family val="2"/>
      <charset val="1"/>
    </font>
  </fonts>
  <fills count="29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00B0F0"/>
        <bgColor rgb="FF3399FF"/>
      </patternFill>
    </fill>
    <fill>
      <patternFill patternType="solid">
        <fgColor rgb="FFDDDDDD"/>
        <bgColor rgb="FFD9D9D9"/>
      </patternFill>
    </fill>
    <fill>
      <patternFill patternType="solid">
        <fgColor rgb="FF3399FF"/>
        <bgColor rgb="FF00B0F0"/>
      </patternFill>
    </fill>
    <fill>
      <patternFill patternType="solid">
        <fgColor rgb="FF729FCF"/>
        <bgColor rgb="FF8EB4E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D9D9D9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rgb="FF729FCF"/>
      </patternFill>
    </fill>
    <fill>
      <patternFill patternType="solid">
        <fgColor theme="0"/>
        <bgColor rgb="FFDDDDDD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rgb="FF3399FF"/>
      </patternFill>
    </fill>
    <fill>
      <patternFill patternType="solid">
        <fgColor theme="0" tint="-0.14999847407452621"/>
        <bgColor rgb="FFDDDDDD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91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ashed">
        <color auto="1"/>
      </right>
      <top/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/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ouble">
        <color auto="1"/>
      </right>
      <top/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/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/>
      <right style="double">
        <color auto="1"/>
      </right>
      <top/>
      <bottom style="dashed">
        <color auto="1"/>
      </bottom>
      <diagonal/>
    </border>
    <border>
      <left/>
      <right style="double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dashed">
        <color indexed="64"/>
      </left>
      <right style="thin">
        <color auto="1"/>
      </right>
      <top style="double">
        <color auto="1"/>
      </top>
      <bottom style="dashed">
        <color indexed="64"/>
      </bottom>
      <diagonal/>
    </border>
    <border>
      <left style="dashed">
        <color indexed="64"/>
      </left>
      <right style="thin">
        <color auto="1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auto="1"/>
      </right>
      <top style="dashed">
        <color indexed="64"/>
      </top>
      <bottom style="double">
        <color auto="1"/>
      </bottom>
      <diagonal/>
    </border>
    <border>
      <left style="dashed">
        <color auto="1"/>
      </left>
      <right style="thin">
        <color indexed="64"/>
      </right>
      <top style="thin">
        <color indexed="64"/>
      </top>
      <bottom style="dashed">
        <color auto="1"/>
      </bottom>
      <diagonal/>
    </border>
    <border>
      <left style="dashed">
        <color auto="1"/>
      </left>
      <right style="thin">
        <color indexed="64"/>
      </right>
      <top style="dashed">
        <color auto="1"/>
      </top>
      <bottom style="thin">
        <color indexed="64"/>
      </bottom>
      <diagonal/>
    </border>
    <border>
      <left style="dashed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ouble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0" fillId="14" borderId="34" applyNumberFormat="0" applyAlignment="0" applyProtection="0"/>
    <xf numFmtId="0" fontId="21" fillId="15" borderId="34" applyNumberFormat="0" applyAlignment="0" applyProtection="0"/>
    <xf numFmtId="0" fontId="22" fillId="0" borderId="35" applyNumberFormat="0" applyFill="0" applyAlignment="0" applyProtection="0"/>
  </cellStyleXfs>
  <cellXfs count="424">
    <xf numFmtId="0" fontId="0" fillId="0" borderId="0" xfId="0"/>
    <xf numFmtId="0" fontId="0" fillId="0" borderId="0" xfId="0" applyProtection="1">
      <protection hidden="1"/>
    </xf>
    <xf numFmtId="0" fontId="0" fillId="0" borderId="31" xfId="0" applyBorder="1" applyProtection="1">
      <protection hidden="1"/>
    </xf>
    <xf numFmtId="0" fontId="0" fillId="0" borderId="33" xfId="0" applyBorder="1" applyProtection="1">
      <protection hidden="1"/>
    </xf>
    <xf numFmtId="165" fontId="2" fillId="13" borderId="0" xfId="0" applyNumberFormat="1" applyFont="1" applyFill="1" applyBorder="1" applyProtection="1">
      <protection hidden="1"/>
    </xf>
    <xf numFmtId="0" fontId="0" fillId="0" borderId="20" xfId="0" applyBorder="1" applyProtection="1">
      <protection hidden="1"/>
    </xf>
    <xf numFmtId="165" fontId="0" fillId="13" borderId="14" xfId="0" applyNumberFormat="1" applyFill="1" applyBorder="1" applyProtection="1">
      <protection hidden="1"/>
    </xf>
    <xf numFmtId="0" fontId="0" fillId="0" borderId="20" xfId="0" applyBorder="1" applyAlignment="1" applyProtection="1">
      <protection hidden="1"/>
    </xf>
    <xf numFmtId="0" fontId="0" fillId="0" borderId="20" xfId="0" applyNumberFormat="1" applyBorder="1" applyProtection="1">
      <protection hidden="1"/>
    </xf>
    <xf numFmtId="0" fontId="41" fillId="0" borderId="0" xfId="0" applyFont="1" applyProtection="1">
      <protection hidden="1"/>
    </xf>
    <xf numFmtId="0" fontId="0" fillId="22" borderId="0" xfId="0" applyFill="1" applyProtection="1">
      <protection hidden="1"/>
    </xf>
    <xf numFmtId="165" fontId="2" fillId="3" borderId="4" xfId="0" applyNumberFormat="1" applyFont="1" applyFill="1" applyBorder="1" applyProtection="1">
      <protection hidden="1"/>
    </xf>
    <xf numFmtId="0" fontId="5" fillId="0" borderId="0" xfId="0" applyFont="1" applyProtection="1">
      <protection hidden="1"/>
    </xf>
    <xf numFmtId="0" fontId="31" fillId="0" borderId="0" xfId="0" applyFont="1" applyProtection="1">
      <protection hidden="1"/>
    </xf>
    <xf numFmtId="165" fontId="5" fillId="11" borderId="14" xfId="0" applyNumberFormat="1" applyFont="1" applyFill="1" applyBorder="1" applyAlignment="1" applyProtection="1">
      <alignment horizontal="center" vertical="center"/>
      <protection hidden="1"/>
    </xf>
    <xf numFmtId="165" fontId="5" fillId="11" borderId="0" xfId="0" applyNumberFormat="1" applyFont="1" applyFill="1" applyBorder="1" applyAlignment="1" applyProtection="1">
      <alignment horizontal="center" vertical="center"/>
      <protection hidden="1"/>
    </xf>
    <xf numFmtId="0" fontId="37" fillId="0" borderId="0" xfId="0" applyFont="1" applyProtection="1">
      <protection hidden="1"/>
    </xf>
    <xf numFmtId="0" fontId="0" fillId="0" borderId="20" xfId="0" applyBorder="1" applyAlignment="1" applyProtection="1">
      <alignment horizontal="center"/>
      <protection hidden="1"/>
    </xf>
    <xf numFmtId="0" fontId="0" fillId="13" borderId="0" xfId="0" applyFill="1" applyProtection="1">
      <protection hidden="1"/>
    </xf>
    <xf numFmtId="0" fontId="2" fillId="13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13" fillId="13" borderId="0" xfId="0" applyFont="1" applyFill="1" applyBorder="1" applyAlignment="1" applyProtection="1">
      <alignment horizontal="center" vertical="center"/>
      <protection hidden="1"/>
    </xf>
    <xf numFmtId="0" fontId="3" fillId="18" borderId="0" xfId="0" applyFont="1" applyFill="1" applyBorder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0" fontId="2" fillId="13" borderId="2" xfId="0" applyFont="1" applyFill="1" applyBorder="1" applyAlignment="1" applyProtection="1">
      <alignment horizontal="center" vertical="center"/>
      <protection hidden="1"/>
    </xf>
    <xf numFmtId="0" fontId="2" fillId="13" borderId="0" xfId="0" applyFont="1" applyFill="1" applyBorder="1" applyAlignment="1" applyProtection="1">
      <alignment horizontal="center" vertical="center"/>
      <protection hidden="1"/>
    </xf>
    <xf numFmtId="0" fontId="2" fillId="13" borderId="4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Protection="1">
      <protection hidden="1"/>
    </xf>
    <xf numFmtId="0" fontId="14" fillId="4" borderId="49" xfId="0" applyFont="1" applyFill="1" applyBorder="1" applyAlignment="1" applyProtection="1">
      <alignment horizontal="center" vertical="center"/>
      <protection hidden="1"/>
    </xf>
    <xf numFmtId="0" fontId="2" fillId="4" borderId="50" xfId="0" applyFont="1" applyFill="1" applyBorder="1" applyAlignment="1" applyProtection="1">
      <alignment horizontal="right" vertical="center"/>
      <protection hidden="1"/>
    </xf>
    <xf numFmtId="0" fontId="4" fillId="5" borderId="51" xfId="0" applyFont="1" applyFill="1" applyBorder="1" applyAlignment="1" applyProtection="1">
      <alignment horizontal="center" vertical="center"/>
      <protection hidden="1"/>
    </xf>
    <xf numFmtId="0" fontId="2" fillId="13" borderId="0" xfId="0" applyFont="1" applyFill="1" applyBorder="1" applyProtection="1">
      <protection hidden="1"/>
    </xf>
    <xf numFmtId="0" fontId="2" fillId="13" borderId="4" xfId="0" applyFont="1" applyFill="1" applyBorder="1" applyProtection="1">
      <protection hidden="1"/>
    </xf>
    <xf numFmtId="2" fontId="25" fillId="13" borderId="0" xfId="2" applyNumberFormat="1" applyFont="1" applyFill="1" applyBorder="1" applyAlignment="1" applyProtection="1">
      <alignment vertical="center"/>
      <protection hidden="1"/>
    </xf>
    <xf numFmtId="0" fontId="5" fillId="13" borderId="0" xfId="0" applyFont="1" applyFill="1" applyBorder="1" applyAlignment="1" applyProtection="1">
      <alignment horizontal="center"/>
      <protection hidden="1"/>
    </xf>
    <xf numFmtId="0" fontId="2" fillId="13" borderId="2" xfId="0" applyFont="1" applyFill="1" applyBorder="1" applyProtection="1">
      <protection hidden="1"/>
    </xf>
    <xf numFmtId="2" fontId="35" fillId="13" borderId="0" xfId="2" applyNumberFormat="1" applyFont="1" applyFill="1" applyBorder="1" applyAlignment="1" applyProtection="1">
      <alignment vertical="center"/>
      <protection hidden="1"/>
    </xf>
    <xf numFmtId="2" fontId="25" fillId="12" borderId="23" xfId="2" applyNumberFormat="1" applyFont="1" applyFill="1" applyBorder="1" applyAlignment="1" applyProtection="1">
      <alignment horizontal="center" vertical="center"/>
      <protection hidden="1"/>
    </xf>
    <xf numFmtId="0" fontId="28" fillId="13" borderId="0" xfId="0" applyFont="1" applyFill="1" applyBorder="1" applyAlignment="1" applyProtection="1">
      <alignment vertical="center"/>
      <protection hidden="1"/>
    </xf>
    <xf numFmtId="2" fontId="2" fillId="12" borderId="25" xfId="0" applyNumberFormat="1" applyFont="1" applyFill="1" applyBorder="1" applyAlignment="1" applyProtection="1">
      <alignment horizontal="center" vertical="center"/>
      <protection hidden="1"/>
    </xf>
    <xf numFmtId="0" fontId="2" fillId="10" borderId="0" xfId="0" applyFont="1" applyFill="1" applyBorder="1" applyAlignment="1" applyProtection="1">
      <protection hidden="1"/>
    </xf>
    <xf numFmtId="0" fontId="2" fillId="13" borderId="0" xfId="0" applyFont="1" applyFill="1" applyBorder="1" applyAlignment="1" applyProtection="1">
      <protection hidden="1"/>
    </xf>
    <xf numFmtId="2" fontId="13" fillId="12" borderId="27" xfId="0" applyNumberFormat="1" applyFont="1" applyFill="1" applyBorder="1" applyAlignment="1" applyProtection="1">
      <alignment horizontal="center" vertical="center"/>
      <protection hidden="1"/>
    </xf>
    <xf numFmtId="0" fontId="5" fillId="11" borderId="0" xfId="0" applyFont="1" applyFill="1" applyBorder="1" applyAlignment="1" applyProtection="1">
      <alignment horizontal="center" vertical="center"/>
      <protection hidden="1"/>
    </xf>
    <xf numFmtId="0" fontId="2" fillId="4" borderId="20" xfId="0" applyFont="1" applyFill="1" applyBorder="1" applyAlignment="1" applyProtection="1">
      <alignment horizontal="center" vertical="center"/>
      <protection hidden="1"/>
    </xf>
    <xf numFmtId="0" fontId="2" fillId="4" borderId="25" xfId="0" applyFont="1" applyFill="1" applyBorder="1" applyAlignment="1" applyProtection="1">
      <alignment horizontal="center" vertical="center"/>
      <protection hidden="1"/>
    </xf>
    <xf numFmtId="2" fontId="25" fillId="12" borderId="27" xfId="2" applyNumberFormat="1" applyFont="1" applyFill="1" applyBorder="1" applyAlignment="1" applyProtection="1">
      <alignment horizontal="center" vertical="center"/>
      <protection hidden="1"/>
    </xf>
    <xf numFmtId="165" fontId="0" fillId="13" borderId="0" xfId="0" applyNumberFormat="1" applyFill="1" applyBorder="1" applyProtection="1">
      <protection hidden="1"/>
    </xf>
    <xf numFmtId="0" fontId="4" fillId="5" borderId="8" xfId="0" applyFont="1" applyFill="1" applyBorder="1" applyAlignment="1" applyProtection="1">
      <alignment horizontal="center" vertical="center"/>
      <protection hidden="1"/>
    </xf>
    <xf numFmtId="0" fontId="4" fillId="5" borderId="27" xfId="0" applyFont="1" applyFill="1" applyBorder="1" applyAlignment="1" applyProtection="1">
      <alignment horizontal="center" vertical="center"/>
      <protection hidden="1"/>
    </xf>
    <xf numFmtId="0" fontId="2" fillId="13" borderId="6" xfId="0" applyFont="1" applyFill="1" applyBorder="1" applyProtection="1">
      <protection hidden="1"/>
    </xf>
    <xf numFmtId="0" fontId="2" fillId="13" borderId="7" xfId="0" applyFont="1" applyFill="1" applyBorder="1" applyProtection="1">
      <protection hidden="1"/>
    </xf>
    <xf numFmtId="0" fontId="0" fillId="13" borderId="7" xfId="0" applyFill="1" applyBorder="1" applyProtection="1">
      <protection hidden="1"/>
    </xf>
    <xf numFmtId="0" fontId="0" fillId="13" borderId="0" xfId="0" applyFill="1" applyAlignment="1" applyProtection="1">
      <protection hidden="1"/>
    </xf>
    <xf numFmtId="0" fontId="3" fillId="13" borderId="0" xfId="0" applyFont="1" applyFill="1" applyBorder="1" applyAlignment="1" applyProtection="1">
      <alignment vertical="center"/>
      <protection hidden="1"/>
    </xf>
    <xf numFmtId="0" fontId="2" fillId="13" borderId="9" xfId="0" applyFont="1" applyFill="1" applyBorder="1" applyAlignment="1" applyProtection="1">
      <alignment vertical="center"/>
      <protection hidden="1"/>
    </xf>
    <xf numFmtId="0" fontId="2" fillId="20" borderId="0" xfId="0" applyFont="1" applyFill="1" applyBorder="1" applyProtection="1">
      <protection hidden="1"/>
    </xf>
    <xf numFmtId="0" fontId="31" fillId="13" borderId="0" xfId="0" applyFont="1" applyFill="1" applyBorder="1" applyAlignment="1" applyProtection="1">
      <protection hidden="1"/>
    </xf>
    <xf numFmtId="0" fontId="2" fillId="13" borderId="0" xfId="0" applyFont="1" applyFill="1" applyAlignment="1" applyProtection="1">
      <protection hidden="1"/>
    </xf>
    <xf numFmtId="0" fontId="0" fillId="13" borderId="0" xfId="0" applyFill="1" applyBorder="1" applyProtection="1">
      <protection hidden="1"/>
    </xf>
    <xf numFmtId="0" fontId="2" fillId="13" borderId="2" xfId="0" applyFont="1" applyFill="1" applyBorder="1" applyAlignment="1" applyProtection="1">
      <protection hidden="1"/>
    </xf>
    <xf numFmtId="0" fontId="13" fillId="20" borderId="7" xfId="0" applyFont="1" applyFill="1" applyBorder="1" applyAlignment="1" applyProtection="1">
      <alignment vertical="center" wrapText="1"/>
      <protection hidden="1"/>
    </xf>
    <xf numFmtId="0" fontId="33" fillId="13" borderId="0" xfId="0" applyFont="1" applyFill="1" applyProtection="1">
      <protection hidden="1"/>
    </xf>
    <xf numFmtId="0" fontId="0" fillId="0" borderId="0" xfId="0" applyBorder="1" applyProtection="1">
      <protection hidden="1"/>
    </xf>
    <xf numFmtId="165" fontId="24" fillId="13" borderId="0" xfId="0" applyNumberFormat="1" applyFont="1" applyFill="1" applyAlignment="1" applyProtection="1">
      <alignment horizontal="center"/>
      <protection hidden="1"/>
    </xf>
    <xf numFmtId="0" fontId="14" fillId="13" borderId="0" xfId="0" applyFont="1" applyFill="1" applyProtection="1">
      <protection hidden="1"/>
    </xf>
    <xf numFmtId="0" fontId="13" fillId="13" borderId="0" xfId="0" applyFont="1" applyFill="1" applyBorder="1" applyAlignment="1" applyProtection="1">
      <alignment horizontal="center"/>
      <protection hidden="1"/>
    </xf>
    <xf numFmtId="0" fontId="24" fillId="13" borderId="0" xfId="0" applyFont="1" applyFill="1" applyProtection="1"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8" fillId="3" borderId="0" xfId="0" applyFont="1" applyFill="1" applyBorder="1" applyProtection="1">
      <protection hidden="1"/>
    </xf>
    <xf numFmtId="0" fontId="6" fillId="3" borderId="0" xfId="0" applyFont="1" applyFill="1" applyBorder="1" applyProtection="1">
      <protection hidden="1"/>
    </xf>
    <xf numFmtId="0" fontId="7" fillId="3" borderId="0" xfId="0" applyFont="1" applyFill="1" applyBorder="1" applyProtection="1">
      <protection hidden="1"/>
    </xf>
    <xf numFmtId="0" fontId="8" fillId="10" borderId="0" xfId="0" applyFont="1" applyFill="1" applyBorder="1" applyProtection="1">
      <protection hidden="1"/>
    </xf>
    <xf numFmtId="0" fontId="2" fillId="3" borderId="0" xfId="0" applyFont="1" applyFill="1" applyBorder="1" applyProtection="1">
      <protection hidden="1"/>
    </xf>
    <xf numFmtId="0" fontId="0" fillId="10" borderId="0" xfId="0" applyFill="1" applyBorder="1" applyProtection="1">
      <protection hidden="1"/>
    </xf>
    <xf numFmtId="0" fontId="6" fillId="20" borderId="11" xfId="0" applyFont="1" applyFill="1" applyBorder="1" applyAlignment="1" applyProtection="1">
      <alignment vertical="center"/>
      <protection hidden="1"/>
    </xf>
    <xf numFmtId="0" fontId="6" fillId="13" borderId="0" xfId="0" applyFont="1" applyFill="1" applyBorder="1" applyAlignment="1" applyProtection="1">
      <alignment vertical="center"/>
      <protection hidden="1"/>
    </xf>
    <xf numFmtId="0" fontId="6" fillId="20" borderId="12" xfId="0" applyFont="1" applyFill="1" applyBorder="1" applyAlignment="1" applyProtection="1">
      <alignment vertical="center"/>
      <protection hidden="1"/>
    </xf>
    <xf numFmtId="0" fontId="6" fillId="13" borderId="0" xfId="0" applyFont="1" applyFill="1" applyProtection="1">
      <protection hidden="1"/>
    </xf>
    <xf numFmtId="0" fontId="9" fillId="3" borderId="4" xfId="0" applyFont="1" applyFill="1" applyBorder="1" applyProtection="1">
      <protection hidden="1"/>
    </xf>
    <xf numFmtId="0" fontId="7" fillId="3" borderId="7" xfId="0" applyFont="1" applyFill="1" applyBorder="1" applyProtection="1">
      <protection hidden="1"/>
    </xf>
    <xf numFmtId="0" fontId="9" fillId="3" borderId="14" xfId="0" applyFont="1" applyFill="1" applyBorder="1" applyProtection="1">
      <protection hidden="1"/>
    </xf>
    <xf numFmtId="0" fontId="11" fillId="3" borderId="0" xfId="0" applyFont="1" applyFill="1" applyBorder="1" applyProtection="1">
      <protection hidden="1"/>
    </xf>
    <xf numFmtId="0" fontId="31" fillId="0" borderId="0" xfId="0" applyFont="1" applyBorder="1" applyAlignment="1" applyProtection="1">
      <alignment wrapText="1"/>
      <protection hidden="1"/>
    </xf>
    <xf numFmtId="0" fontId="2" fillId="3" borderId="6" xfId="0" applyFont="1" applyFill="1" applyBorder="1" applyProtection="1">
      <protection hidden="1"/>
    </xf>
    <xf numFmtId="0" fontId="2" fillId="3" borderId="7" xfId="0" applyFont="1" applyFill="1" applyBorder="1" applyProtection="1">
      <protection hidden="1"/>
    </xf>
    <xf numFmtId="0" fontId="0" fillId="13" borderId="0" xfId="0" applyFill="1" applyAlignment="1" applyProtection="1">
      <alignment horizontal="center"/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vertical="top" wrapText="1"/>
      <protection hidden="1"/>
    </xf>
    <xf numFmtId="0" fontId="40" fillId="14" borderId="25" xfId="1" applyFont="1" applyBorder="1" applyAlignment="1" applyProtection="1">
      <alignment horizontal="center" vertical="center"/>
      <protection locked="0" hidden="1"/>
    </xf>
    <xf numFmtId="0" fontId="53" fillId="19" borderId="23" xfId="0" applyFont="1" applyFill="1" applyBorder="1" applyAlignment="1" applyProtection="1">
      <alignment horizontal="center" vertical="center"/>
      <protection locked="0" hidden="1"/>
    </xf>
    <xf numFmtId="0" fontId="53" fillId="14" borderId="42" xfId="1" applyFont="1" applyBorder="1" applyAlignment="1" applyProtection="1">
      <alignment horizontal="center" vertical="center"/>
      <protection locked="0" hidden="1"/>
    </xf>
    <xf numFmtId="0" fontId="57" fillId="19" borderId="8" xfId="0" applyFont="1" applyFill="1" applyBorder="1" applyAlignment="1" applyProtection="1">
      <alignment horizontal="center" vertical="center"/>
      <protection locked="0" hidden="1"/>
    </xf>
    <xf numFmtId="0" fontId="58" fillId="16" borderId="45" xfId="0" applyFont="1" applyFill="1" applyBorder="1" applyAlignment="1" applyProtection="1">
      <alignment horizontal="center" vertical="center"/>
      <protection locked="0" hidden="1"/>
    </xf>
    <xf numFmtId="0" fontId="53" fillId="14" borderId="37" xfId="1" applyFont="1" applyBorder="1" applyAlignment="1" applyProtection="1">
      <alignment horizontal="center" vertical="center"/>
      <protection locked="0" hidden="1"/>
    </xf>
    <xf numFmtId="0" fontId="54" fillId="19" borderId="37" xfId="0" applyFont="1" applyFill="1" applyBorder="1" applyAlignment="1" applyProtection="1">
      <alignment horizontal="center"/>
      <protection locked="0" hidden="1"/>
    </xf>
    <xf numFmtId="166" fontId="31" fillId="12" borderId="13" xfId="0" applyNumberFormat="1" applyFont="1" applyFill="1" applyBorder="1" applyAlignment="1" applyProtection="1">
      <alignment horizontal="center"/>
      <protection hidden="1"/>
    </xf>
    <xf numFmtId="2" fontId="60" fillId="12" borderId="17" xfId="2" applyNumberFormat="1" applyFont="1" applyFill="1" applyBorder="1" applyAlignment="1" applyProtection="1">
      <alignment horizontal="center" vertical="center"/>
      <protection hidden="1"/>
    </xf>
    <xf numFmtId="166" fontId="60" fillId="12" borderId="69" xfId="2" applyNumberFormat="1" applyFont="1" applyFill="1" applyBorder="1" applyAlignment="1" applyProtection="1">
      <alignment horizontal="center"/>
      <protection hidden="1"/>
    </xf>
    <xf numFmtId="2" fontId="31" fillId="12" borderId="71" xfId="0" applyNumberFormat="1" applyFont="1" applyFill="1" applyBorder="1" applyAlignment="1" applyProtection="1">
      <alignment horizontal="center"/>
      <protection hidden="1"/>
    </xf>
    <xf numFmtId="0" fontId="55" fillId="14" borderId="13" xfId="1" applyFont="1" applyBorder="1" applyAlignment="1" applyProtection="1">
      <alignment horizontal="center" vertical="center"/>
      <protection locked="0" hidden="1"/>
    </xf>
    <xf numFmtId="0" fontId="29" fillId="12" borderId="13" xfId="1" applyFont="1" applyFill="1" applyBorder="1" applyAlignment="1" applyProtection="1">
      <alignment horizontal="center" vertical="center"/>
      <protection hidden="1"/>
    </xf>
    <xf numFmtId="0" fontId="55" fillId="14" borderId="69" xfId="1" applyFont="1" applyBorder="1" applyAlignment="1" applyProtection="1">
      <alignment horizontal="center" vertical="center"/>
      <protection locked="0" hidden="1"/>
    </xf>
    <xf numFmtId="0" fontId="6" fillId="20" borderId="13" xfId="0" applyFont="1" applyFill="1" applyBorder="1" applyAlignment="1" applyProtection="1">
      <alignment horizontal="right"/>
      <protection hidden="1"/>
    </xf>
    <xf numFmtId="2" fontId="29" fillId="12" borderId="13" xfId="2" applyNumberFormat="1" applyFont="1" applyFill="1" applyBorder="1" applyAlignment="1" applyProtection="1">
      <alignment horizontal="center" vertical="center"/>
      <protection hidden="1"/>
    </xf>
    <xf numFmtId="166" fontId="29" fillId="12" borderId="13" xfId="2" applyNumberFormat="1" applyFont="1" applyFill="1" applyBorder="1" applyAlignment="1" applyProtection="1">
      <alignment horizontal="center" vertical="center"/>
      <protection hidden="1"/>
    </xf>
    <xf numFmtId="0" fontId="23" fillId="14" borderId="13" xfId="1" applyFont="1" applyBorder="1" applyAlignment="1" applyProtection="1">
      <alignment horizontal="right"/>
      <protection locked="0" hidden="1"/>
    </xf>
    <xf numFmtId="2" fontId="29" fillId="12" borderId="17" xfId="2" applyNumberFormat="1" applyFont="1" applyFill="1" applyBorder="1" applyAlignment="1" applyProtection="1">
      <alignment horizontal="center" vertical="center"/>
      <protection hidden="1"/>
    </xf>
    <xf numFmtId="0" fontId="29" fillId="12" borderId="17" xfId="2" applyFont="1" applyFill="1" applyBorder="1" applyAlignment="1" applyProtection="1">
      <alignment horizontal="center" vertical="center"/>
      <protection hidden="1"/>
    </xf>
    <xf numFmtId="0" fontId="6" fillId="20" borderId="15" xfId="0" applyFont="1" applyFill="1" applyBorder="1" applyAlignment="1" applyProtection="1">
      <alignment vertical="center"/>
      <protection hidden="1"/>
    </xf>
    <xf numFmtId="0" fontId="59" fillId="16" borderId="73" xfId="0" applyFont="1" applyFill="1" applyBorder="1" applyProtection="1">
      <protection locked="0" hidden="1"/>
    </xf>
    <xf numFmtId="0" fontId="56" fillId="14" borderId="13" xfId="1" applyFont="1" applyBorder="1" applyAlignment="1" applyProtection="1">
      <alignment horizontal="center" vertical="center"/>
      <protection locked="0" hidden="1"/>
    </xf>
    <xf numFmtId="0" fontId="16" fillId="21" borderId="13" xfId="0" applyFont="1" applyFill="1" applyBorder="1" applyAlignment="1" applyProtection="1">
      <alignment horizontal="left" vertical="center"/>
      <protection hidden="1"/>
    </xf>
    <xf numFmtId="0" fontId="2" fillId="12" borderId="13" xfId="0" applyFont="1" applyFill="1" applyBorder="1" applyAlignment="1" applyProtection="1">
      <alignment horizontal="center" vertical="center"/>
      <protection hidden="1"/>
    </xf>
    <xf numFmtId="0" fontId="6" fillId="20" borderId="13" xfId="0" applyFont="1" applyFill="1" applyBorder="1" applyAlignment="1" applyProtection="1">
      <alignment horizontal="right" vertical="center"/>
      <protection hidden="1"/>
    </xf>
    <xf numFmtId="0" fontId="2" fillId="13" borderId="64" xfId="0" applyFont="1" applyFill="1" applyBorder="1" applyProtection="1">
      <protection hidden="1"/>
    </xf>
    <xf numFmtId="0" fontId="2" fillId="3" borderId="36" xfId="0" applyFont="1" applyFill="1" applyBorder="1" applyProtection="1">
      <protection hidden="1"/>
    </xf>
    <xf numFmtId="0" fontId="2" fillId="13" borderId="74" xfId="0" applyFont="1" applyFill="1" applyBorder="1" applyProtection="1">
      <protection hidden="1"/>
    </xf>
    <xf numFmtId="166" fontId="29" fillId="12" borderId="17" xfId="2" applyNumberFormat="1" applyFont="1" applyFill="1" applyBorder="1" applyAlignment="1" applyProtection="1">
      <alignment horizontal="center" vertical="center"/>
      <protection hidden="1"/>
    </xf>
    <xf numFmtId="0" fontId="1" fillId="12" borderId="73" xfId="1" applyFont="1" applyFill="1" applyBorder="1" applyAlignment="1" applyProtection="1">
      <alignment horizontal="center" vertical="center"/>
      <protection hidden="1"/>
    </xf>
    <xf numFmtId="0" fontId="2" fillId="13" borderId="41" xfId="0" applyFont="1" applyFill="1" applyBorder="1" applyProtection="1">
      <protection hidden="1"/>
    </xf>
    <xf numFmtId="0" fontId="2" fillId="13" borderId="75" xfId="0" applyFont="1" applyFill="1" applyBorder="1" applyProtection="1">
      <protection hidden="1"/>
    </xf>
    <xf numFmtId="2" fontId="13" fillId="16" borderId="69" xfId="0" applyNumberFormat="1" applyFont="1" applyFill="1" applyBorder="1" applyAlignment="1" applyProtection="1">
      <alignment horizontal="center"/>
      <protection locked="0" hidden="1"/>
    </xf>
    <xf numFmtId="0" fontId="2" fillId="13" borderId="76" xfId="0" applyFont="1" applyFill="1" applyBorder="1" applyProtection="1">
      <protection hidden="1"/>
    </xf>
    <xf numFmtId="0" fontId="31" fillId="20" borderId="16" xfId="0" applyFont="1" applyFill="1" applyBorder="1" applyAlignment="1" applyProtection="1">
      <protection hidden="1"/>
    </xf>
    <xf numFmtId="0" fontId="51" fillId="16" borderId="77" xfId="0" applyFont="1" applyFill="1" applyBorder="1" applyAlignment="1" applyProtection="1">
      <alignment horizontal="center" vertical="center"/>
      <protection locked="0" hidden="1"/>
    </xf>
    <xf numFmtId="0" fontId="19" fillId="20" borderId="12" xfId="0" applyFont="1" applyFill="1" applyBorder="1" applyAlignment="1" applyProtection="1">
      <alignment vertical="center"/>
      <protection hidden="1"/>
    </xf>
    <xf numFmtId="0" fontId="51" fillId="16" borderId="78" xfId="0" applyFont="1" applyFill="1" applyBorder="1" applyAlignment="1" applyProtection="1">
      <alignment horizontal="center" vertical="center"/>
      <protection locked="0" hidden="1"/>
    </xf>
    <xf numFmtId="0" fontId="36" fillId="20" borderId="15" xfId="0" applyFont="1" applyFill="1" applyBorder="1" applyAlignment="1" applyProtection="1">
      <alignment vertical="center"/>
      <protection hidden="1"/>
    </xf>
    <xf numFmtId="0" fontId="2" fillId="12" borderId="79" xfId="0" applyFont="1" applyFill="1" applyBorder="1" applyAlignment="1" applyProtection="1">
      <alignment horizontal="center" vertical="center"/>
      <protection hidden="1"/>
    </xf>
    <xf numFmtId="2" fontId="45" fillId="12" borderId="13" xfId="1" applyNumberFormat="1" applyFont="1" applyFill="1" applyBorder="1" applyAlignment="1" applyProtection="1">
      <alignment horizontal="center" vertical="center"/>
      <protection hidden="1"/>
    </xf>
    <xf numFmtId="164" fontId="25" fillId="12" borderId="13" xfId="2" applyNumberFormat="1" applyFont="1" applyFill="1" applyBorder="1" applyAlignment="1" applyProtection="1">
      <alignment horizontal="center" vertical="center"/>
      <protection hidden="1"/>
    </xf>
    <xf numFmtId="0" fontId="13" fillId="12" borderId="80" xfId="0" applyFont="1" applyFill="1" applyBorder="1" applyAlignment="1" applyProtection="1">
      <alignment horizontal="center" vertical="center"/>
      <protection hidden="1"/>
    </xf>
    <xf numFmtId="0" fontId="4" fillId="17" borderId="81" xfId="0" applyFont="1" applyFill="1" applyBorder="1" applyAlignment="1" applyProtection="1">
      <alignment horizontal="center"/>
      <protection hidden="1"/>
    </xf>
    <xf numFmtId="0" fontId="42" fillId="20" borderId="64" xfId="0" applyFont="1" applyFill="1" applyBorder="1" applyAlignment="1" applyProtection="1">
      <alignment horizontal="right"/>
      <protection hidden="1"/>
    </xf>
    <xf numFmtId="0" fontId="2" fillId="20" borderId="64" xfId="0" applyFont="1" applyFill="1" applyBorder="1" applyAlignment="1" applyProtection="1">
      <alignment horizontal="right"/>
      <protection hidden="1"/>
    </xf>
    <xf numFmtId="4" fontId="43" fillId="14" borderId="78" xfId="1" applyNumberFormat="1" applyFont="1" applyBorder="1" applyAlignment="1" applyProtection="1">
      <alignment horizontal="center" vertical="center"/>
      <protection locked="0" hidden="1"/>
    </xf>
    <xf numFmtId="2" fontId="49" fillId="19" borderId="78" xfId="0" applyNumberFormat="1" applyFont="1" applyFill="1" applyBorder="1" applyAlignment="1" applyProtection="1">
      <alignment horizontal="center" vertical="center"/>
      <protection locked="0" hidden="1"/>
    </xf>
    <xf numFmtId="4" fontId="44" fillId="0" borderId="78" xfId="2" applyNumberFormat="1" applyFont="1" applyFill="1" applyBorder="1" applyAlignment="1" applyProtection="1">
      <alignment horizontal="center" vertical="center"/>
      <protection hidden="1"/>
    </xf>
    <xf numFmtId="164" fontId="60" fillId="12" borderId="70" xfId="2" applyNumberFormat="1" applyFont="1" applyFill="1" applyBorder="1" applyAlignment="1" applyProtection="1">
      <alignment horizontal="center" vertical="center"/>
      <protection hidden="1"/>
    </xf>
    <xf numFmtId="0" fontId="6" fillId="20" borderId="62" xfId="0" applyFont="1" applyFill="1" applyBorder="1" applyAlignment="1" applyProtection="1">
      <alignment vertical="center"/>
      <protection hidden="1"/>
    </xf>
    <xf numFmtId="0" fontId="6" fillId="20" borderId="40" xfId="0" applyFont="1" applyFill="1" applyBorder="1" applyAlignment="1" applyProtection="1">
      <alignment vertical="center"/>
      <protection hidden="1"/>
    </xf>
    <xf numFmtId="0" fontId="50" fillId="19" borderId="13" xfId="0" applyFont="1" applyFill="1" applyBorder="1" applyAlignment="1" applyProtection="1">
      <alignment horizontal="center"/>
      <protection locked="0" hidden="1"/>
    </xf>
    <xf numFmtId="0" fontId="51" fillId="19" borderId="13" xfId="0" applyFont="1" applyFill="1" applyBorder="1" applyAlignment="1" applyProtection="1">
      <alignment horizontal="center" vertical="center"/>
      <protection locked="0" hidden="1"/>
    </xf>
    <xf numFmtId="0" fontId="19" fillId="0" borderId="0" xfId="0" applyFont="1" applyBorder="1" applyProtection="1">
      <protection hidden="1"/>
    </xf>
    <xf numFmtId="0" fontId="28" fillId="9" borderId="42" xfId="0" applyFont="1" applyFill="1" applyBorder="1" applyAlignment="1" applyProtection="1">
      <alignment horizontal="center" vertical="center"/>
      <protection hidden="1"/>
    </xf>
    <xf numFmtId="0" fontId="28" fillId="9" borderId="20" xfId="0" applyFont="1" applyFill="1" applyBorder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19" fillId="0" borderId="0" xfId="0" applyFont="1" applyProtection="1">
      <protection hidden="1"/>
    </xf>
    <xf numFmtId="0" fontId="19" fillId="0" borderId="0" xfId="0" applyFont="1" applyBorder="1" applyAlignment="1" applyProtection="1">
      <alignment horizontal="center"/>
      <protection hidden="1"/>
    </xf>
    <xf numFmtId="0" fontId="28" fillId="0" borderId="0" xfId="0" applyFont="1" applyBorder="1" applyAlignment="1" applyProtection="1">
      <alignment horizontal="center" vertical="center"/>
      <protection hidden="1"/>
    </xf>
    <xf numFmtId="0" fontId="28" fillId="9" borderId="20" xfId="0" applyFont="1" applyFill="1" applyBorder="1" applyAlignment="1" applyProtection="1">
      <alignment horizontal="center" vertical="center" wrapText="1"/>
      <protection hidden="1"/>
    </xf>
    <xf numFmtId="0" fontId="19" fillId="23" borderId="20" xfId="0" applyFont="1" applyFill="1" applyBorder="1" applyAlignment="1" applyProtection="1">
      <alignment horizontal="center"/>
      <protection locked="0" hidden="1"/>
    </xf>
    <xf numFmtId="0" fontId="0" fillId="13" borderId="2" xfId="0" applyFill="1" applyBorder="1" applyAlignment="1" applyProtection="1">
      <alignment horizontal="center"/>
      <protection hidden="1"/>
    </xf>
    <xf numFmtId="0" fontId="0" fillId="13" borderId="0" xfId="0" applyFill="1" applyBorder="1" applyAlignment="1" applyProtection="1">
      <alignment horizontal="center"/>
      <protection hidden="1"/>
    </xf>
    <xf numFmtId="0" fontId="0" fillId="13" borderId="4" xfId="0" applyFill="1" applyBorder="1" applyAlignment="1" applyProtection="1">
      <alignment horizontal="center"/>
      <protection hidden="1"/>
    </xf>
    <xf numFmtId="0" fontId="0" fillId="13" borderId="18" xfId="0" applyFill="1" applyBorder="1" applyAlignment="1" applyProtection="1">
      <alignment horizontal="center"/>
      <protection hidden="1"/>
    </xf>
    <xf numFmtId="0" fontId="0" fillId="13" borderId="3" xfId="0" applyFill="1" applyBorder="1" applyAlignment="1" applyProtection="1">
      <alignment horizontal="center"/>
      <protection hidden="1"/>
    </xf>
    <xf numFmtId="0" fontId="2" fillId="13" borderId="3" xfId="0" applyFont="1" applyFill="1" applyBorder="1" applyProtection="1">
      <protection hidden="1"/>
    </xf>
    <xf numFmtId="2" fontId="29" fillId="15" borderId="20" xfId="3" applyNumberFormat="1" applyFont="1" applyFill="1" applyBorder="1" applyProtection="1">
      <protection hidden="1"/>
    </xf>
    <xf numFmtId="2" fontId="29" fillId="15" borderId="8" xfId="2" applyNumberFormat="1" applyFont="1" applyBorder="1" applyProtection="1">
      <protection hidden="1"/>
    </xf>
    <xf numFmtId="0" fontId="2" fillId="13" borderId="7" xfId="0" applyFont="1" applyFill="1" applyBorder="1" applyAlignment="1" applyProtection="1">
      <alignment horizontal="center"/>
      <protection hidden="1"/>
    </xf>
    <xf numFmtId="164" fontId="1" fillId="14" borderId="20" xfId="1" applyNumberFormat="1" applyFont="1" applyBorder="1" applyProtection="1">
      <protection locked="0" hidden="1"/>
    </xf>
    <xf numFmtId="0" fontId="1" fillId="14" borderId="20" xfId="1" applyFont="1" applyBorder="1" applyProtection="1">
      <protection locked="0" hidden="1"/>
    </xf>
    <xf numFmtId="0" fontId="16" fillId="21" borderId="36" xfId="0" applyFont="1" applyFill="1" applyBorder="1" applyAlignment="1" applyProtection="1">
      <alignment horizontal="left" vertical="center"/>
      <protection hidden="1"/>
    </xf>
    <xf numFmtId="0" fontId="2" fillId="12" borderId="64" xfId="0" applyFont="1" applyFill="1" applyBorder="1" applyAlignment="1" applyProtection="1">
      <alignment horizontal="center" vertical="center"/>
      <protection hidden="1"/>
    </xf>
    <xf numFmtId="0" fontId="0" fillId="13" borderId="0" xfId="0" applyFont="1" applyFill="1" applyBorder="1" applyAlignment="1" applyProtection="1">
      <alignment horizontal="right"/>
      <protection hidden="1"/>
    </xf>
    <xf numFmtId="0" fontId="6" fillId="13" borderId="0" xfId="0" applyFont="1" applyFill="1" applyBorder="1" applyAlignment="1" applyProtection="1">
      <alignment horizontal="right"/>
      <protection hidden="1"/>
    </xf>
    <xf numFmtId="2" fontId="29" fillId="13" borderId="4" xfId="2" applyNumberFormat="1" applyFont="1" applyFill="1" applyBorder="1" applyAlignment="1" applyProtection="1">
      <alignment horizontal="center" vertical="center"/>
      <protection hidden="1"/>
    </xf>
    <xf numFmtId="0" fontId="29" fillId="12" borderId="82" xfId="1" applyFont="1" applyFill="1" applyBorder="1" applyAlignment="1" applyProtection="1">
      <alignment horizontal="center" vertical="center"/>
      <protection hidden="1"/>
    </xf>
    <xf numFmtId="2" fontId="54" fillId="19" borderId="80" xfId="0" applyNumberFormat="1" applyFont="1" applyFill="1" applyBorder="1" applyAlignment="1" applyProtection="1">
      <alignment horizontal="center"/>
      <protection locked="0" hidden="1"/>
    </xf>
    <xf numFmtId="0" fontId="0" fillId="13" borderId="83" xfId="0" applyFill="1" applyBorder="1" applyProtection="1">
      <protection hidden="1"/>
    </xf>
    <xf numFmtId="0" fontId="2" fillId="10" borderId="83" xfId="0" applyFont="1" applyFill="1" applyBorder="1" applyProtection="1">
      <protection hidden="1"/>
    </xf>
    <xf numFmtId="0" fontId="2" fillId="13" borderId="83" xfId="0" applyFont="1" applyFill="1" applyBorder="1" applyProtection="1">
      <protection hidden="1"/>
    </xf>
    <xf numFmtId="0" fontId="0" fillId="13" borderId="40" xfId="0" applyFill="1" applyBorder="1" applyProtection="1">
      <protection hidden="1"/>
    </xf>
    <xf numFmtId="0" fontId="0" fillId="13" borderId="84" xfId="0" applyFill="1" applyBorder="1" applyProtection="1">
      <protection hidden="1"/>
    </xf>
    <xf numFmtId="4" fontId="30" fillId="0" borderId="85" xfId="0" applyNumberFormat="1" applyFont="1" applyBorder="1" applyAlignment="1" applyProtection="1">
      <alignment horizontal="center" vertical="center"/>
      <protection hidden="1"/>
    </xf>
    <xf numFmtId="166" fontId="31" fillId="12" borderId="63" xfId="0" applyNumberFormat="1" applyFont="1" applyFill="1" applyBorder="1" applyAlignment="1" applyProtection="1">
      <alignment horizontal="center"/>
      <protection hidden="1"/>
    </xf>
    <xf numFmtId="4" fontId="62" fillId="12" borderId="17" xfId="2" applyNumberFormat="1" applyFont="1" applyFill="1" applyBorder="1" applyAlignment="1" applyProtection="1">
      <alignment horizontal="center" vertical="center"/>
      <protection hidden="1"/>
    </xf>
    <xf numFmtId="0" fontId="63" fillId="20" borderId="40" xfId="0" applyFont="1" applyFill="1" applyBorder="1" applyAlignment="1" applyProtection="1">
      <alignment vertical="center"/>
      <protection hidden="1"/>
    </xf>
    <xf numFmtId="167" fontId="2" fillId="0" borderId="0" xfId="0" applyNumberFormat="1" applyFont="1" applyProtection="1">
      <protection hidden="1"/>
    </xf>
    <xf numFmtId="0" fontId="2" fillId="20" borderId="37" xfId="0" applyFont="1" applyFill="1" applyBorder="1" applyAlignment="1" applyProtection="1">
      <alignment vertical="center"/>
      <protection hidden="1"/>
    </xf>
    <xf numFmtId="0" fontId="13" fillId="24" borderId="21" xfId="0" applyFont="1" applyFill="1" applyBorder="1" applyAlignment="1" applyProtection="1">
      <alignment vertical="center"/>
      <protection hidden="1"/>
    </xf>
    <xf numFmtId="0" fontId="13" fillId="24" borderId="22" xfId="0" applyFont="1" applyFill="1" applyBorder="1" applyAlignment="1" applyProtection="1">
      <alignment vertical="center"/>
      <protection hidden="1"/>
    </xf>
    <xf numFmtId="0" fontId="13" fillId="24" borderId="23" xfId="0" applyFont="1" applyFill="1" applyBorder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2" fillId="0" borderId="0" xfId="0" applyFont="1" applyFill="1" applyBorder="1" applyProtection="1">
      <protection hidden="1"/>
    </xf>
    <xf numFmtId="0" fontId="2" fillId="0" borderId="4" xfId="0" applyFont="1" applyFill="1" applyBorder="1" applyAlignment="1" applyProtection="1">
      <protection hidden="1"/>
    </xf>
    <xf numFmtId="0" fontId="2" fillId="0" borderId="7" xfId="0" applyFont="1" applyFill="1" applyBorder="1" applyProtection="1">
      <protection hidden="1"/>
    </xf>
    <xf numFmtId="0" fontId="2" fillId="0" borderId="7" xfId="0" applyFont="1" applyFill="1" applyBorder="1" applyAlignment="1" applyProtection="1">
      <protection hidden="1"/>
    </xf>
    <xf numFmtId="0" fontId="2" fillId="0" borderId="14" xfId="0" applyFont="1" applyFill="1" applyBorder="1" applyAlignment="1" applyProtection="1">
      <protection hidden="1"/>
    </xf>
    <xf numFmtId="0" fontId="13" fillId="24" borderId="24" xfId="0" applyFont="1" applyFill="1" applyBorder="1" applyAlignment="1" applyProtection="1">
      <alignment vertical="center"/>
      <protection hidden="1"/>
    </xf>
    <xf numFmtId="0" fontId="2" fillId="20" borderId="20" xfId="0" applyFont="1" applyFill="1" applyBorder="1" applyAlignment="1" applyProtection="1">
      <alignment vertical="center"/>
      <protection hidden="1"/>
    </xf>
    <xf numFmtId="2" fontId="2" fillId="12" borderId="20" xfId="0" applyNumberFormat="1" applyFont="1" applyFill="1" applyBorder="1" applyAlignment="1" applyProtection="1">
      <alignment horizontal="center" vertical="center"/>
      <protection hidden="1"/>
    </xf>
    <xf numFmtId="2" fontId="66" fillId="12" borderId="25" xfId="0" applyNumberFormat="1" applyFont="1" applyFill="1" applyBorder="1" applyAlignment="1" applyProtection="1">
      <alignment horizontal="center"/>
      <protection hidden="1"/>
    </xf>
    <xf numFmtId="2" fontId="25" fillId="12" borderId="8" xfId="2" applyNumberFormat="1" applyFont="1" applyFill="1" applyBorder="1" applyAlignment="1" applyProtection="1">
      <alignment horizontal="center" vertical="center"/>
      <protection hidden="1"/>
    </xf>
    <xf numFmtId="2" fontId="66" fillId="12" borderId="27" xfId="0" applyNumberFormat="1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0" fillId="0" borderId="4" xfId="0" applyBorder="1" applyProtection="1">
      <protection hidden="1"/>
    </xf>
    <xf numFmtId="0" fontId="17" fillId="0" borderId="20" xfId="0" applyFont="1" applyBorder="1" applyAlignment="1" applyProtection="1">
      <alignment horizontal="center"/>
      <protection hidden="1"/>
    </xf>
    <xf numFmtId="0" fontId="0" fillId="0" borderId="25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14" xfId="0" applyBorder="1" applyProtection="1">
      <protection hidden="1"/>
    </xf>
    <xf numFmtId="2" fontId="31" fillId="12" borderId="32" xfId="0" applyNumberFormat="1" applyFont="1" applyFill="1" applyBorder="1" applyAlignment="1" applyProtection="1">
      <alignment horizontal="center" vertical="center"/>
      <protection hidden="1"/>
    </xf>
    <xf numFmtId="0" fontId="31" fillId="0" borderId="25" xfId="0" applyFont="1" applyBorder="1" applyAlignment="1" applyProtection="1">
      <alignment horizontal="center" vertical="center"/>
      <protection hidden="1"/>
    </xf>
    <xf numFmtId="164" fontId="60" fillId="14" borderId="20" xfId="1" applyNumberFormat="1" applyFont="1" applyBorder="1" applyAlignment="1" applyProtection="1">
      <alignment horizontal="center" vertical="center"/>
      <protection locked="0" hidden="1"/>
    </xf>
    <xf numFmtId="2" fontId="60" fillId="15" borderId="20" xfId="3" applyNumberFormat="1" applyFont="1" applyFill="1" applyBorder="1" applyAlignment="1" applyProtection="1">
      <alignment horizontal="center" vertical="center"/>
      <protection hidden="1"/>
    </xf>
    <xf numFmtId="0" fontId="60" fillId="14" borderId="20" xfId="1" applyFont="1" applyBorder="1" applyAlignment="1" applyProtection="1">
      <alignment horizontal="center" vertical="center"/>
      <protection locked="0" hidden="1"/>
    </xf>
    <xf numFmtId="0" fontId="17" fillId="26" borderId="25" xfId="0" applyFont="1" applyFill="1" applyBorder="1" applyAlignment="1" applyProtection="1">
      <alignment horizontal="center"/>
      <protection hidden="1"/>
    </xf>
    <xf numFmtId="2" fontId="60" fillId="27" borderId="8" xfId="2" applyNumberFormat="1" applyFont="1" applyFill="1" applyBorder="1" applyAlignment="1" applyProtection="1">
      <alignment horizontal="center" vertical="center"/>
      <protection hidden="1"/>
    </xf>
    <xf numFmtId="0" fontId="69" fillId="13" borderId="4" xfId="0" applyFont="1" applyFill="1" applyBorder="1" applyProtection="1">
      <protection hidden="1"/>
    </xf>
    <xf numFmtId="0" fontId="2" fillId="28" borderId="25" xfId="0" applyFont="1" applyFill="1" applyBorder="1" applyProtection="1">
      <protection hidden="1"/>
    </xf>
    <xf numFmtId="0" fontId="8" fillId="13" borderId="20" xfId="0" applyFont="1" applyFill="1" applyBorder="1" applyProtection="1">
      <protection hidden="1"/>
    </xf>
    <xf numFmtId="0" fontId="68" fillId="13" borderId="20" xfId="0" applyFont="1" applyFill="1" applyBorder="1" applyProtection="1">
      <protection hidden="1"/>
    </xf>
    <xf numFmtId="0" fontId="69" fillId="13" borderId="14" xfId="0" applyFont="1" applyFill="1" applyBorder="1" applyProtection="1">
      <protection hidden="1"/>
    </xf>
    <xf numFmtId="0" fontId="17" fillId="19" borderId="20" xfId="0" applyFont="1" applyFill="1" applyBorder="1" applyAlignment="1" applyProtection="1">
      <alignment horizontal="center"/>
      <protection locked="0" hidden="1"/>
    </xf>
    <xf numFmtId="0" fontId="17" fillId="19" borderId="25" xfId="0" applyFont="1" applyFill="1" applyBorder="1" applyAlignment="1" applyProtection="1">
      <alignment horizontal="center"/>
      <protection locked="0" hidden="1"/>
    </xf>
    <xf numFmtId="0" fontId="19" fillId="23" borderId="20" xfId="0" applyFont="1" applyFill="1" applyBorder="1" applyAlignment="1" applyProtection="1">
      <alignment horizontal="center"/>
      <protection locked="0" hidden="1"/>
    </xf>
    <xf numFmtId="0" fontId="28" fillId="9" borderId="20" xfId="0" applyFont="1" applyFill="1" applyBorder="1" applyAlignment="1" applyProtection="1">
      <alignment horizontal="center" vertical="center"/>
      <protection hidden="1"/>
    </xf>
    <xf numFmtId="0" fontId="2" fillId="23" borderId="20" xfId="0" applyFont="1" applyFill="1" applyBorder="1" applyAlignment="1" applyProtection="1">
      <alignment horizontal="center" vertical="center"/>
      <protection locked="0" hidden="1"/>
    </xf>
    <xf numFmtId="0" fontId="13" fillId="9" borderId="20" xfId="0" applyFont="1" applyFill="1" applyBorder="1" applyAlignment="1" applyProtection="1">
      <alignment horizontal="center" vertical="center"/>
      <protection hidden="1"/>
    </xf>
    <xf numFmtId="0" fontId="28" fillId="9" borderId="44" xfId="0" applyFont="1" applyFill="1" applyBorder="1" applyAlignment="1" applyProtection="1">
      <alignment horizontal="center" vertical="center"/>
      <protection hidden="1"/>
    </xf>
    <xf numFmtId="0" fontId="19" fillId="23" borderId="47" xfId="0" applyFont="1" applyFill="1" applyBorder="1" applyAlignment="1" applyProtection="1">
      <alignment horizontal="center" vertical="center"/>
      <protection locked="0" hidden="1"/>
    </xf>
    <xf numFmtId="0" fontId="19" fillId="23" borderId="20" xfId="0" applyFont="1" applyFill="1" applyBorder="1" applyAlignment="1" applyProtection="1">
      <alignment horizontal="left" vertical="center"/>
      <protection locked="0" hidden="1"/>
    </xf>
    <xf numFmtId="0" fontId="0" fillId="23" borderId="20" xfId="0" applyFill="1" applyBorder="1" applyAlignment="1" applyProtection="1">
      <alignment horizontal="left" vertical="center" wrapText="1"/>
      <protection locked="0" hidden="1"/>
    </xf>
    <xf numFmtId="0" fontId="0" fillId="23" borderId="20" xfId="0" applyFill="1" applyBorder="1" applyAlignment="1" applyProtection="1">
      <alignment horizontal="left" vertical="center"/>
      <protection locked="0" hidden="1"/>
    </xf>
    <xf numFmtId="0" fontId="0" fillId="23" borderId="29" xfId="0" applyFill="1" applyBorder="1" applyAlignment="1" applyProtection="1">
      <alignment horizontal="left" vertical="top" wrapText="1"/>
      <protection locked="0" hidden="1"/>
    </xf>
    <xf numFmtId="0" fontId="0" fillId="23" borderId="30" xfId="0" applyFill="1" applyBorder="1" applyAlignment="1" applyProtection="1">
      <alignment horizontal="left" vertical="top" wrapText="1"/>
      <protection locked="0" hidden="1"/>
    </xf>
    <xf numFmtId="0" fontId="0" fillId="23" borderId="31" xfId="0" applyFill="1" applyBorder="1" applyAlignment="1" applyProtection="1">
      <alignment horizontal="left" vertical="top" wrapText="1"/>
      <protection locked="0" hidden="1"/>
    </xf>
    <xf numFmtId="0" fontId="0" fillId="23" borderId="32" xfId="0" applyFill="1" applyBorder="1" applyAlignment="1" applyProtection="1">
      <alignment horizontal="left" vertical="top" wrapText="1"/>
      <protection locked="0" hidden="1"/>
    </xf>
    <xf numFmtId="0" fontId="0" fillId="23" borderId="5" xfId="0" applyFill="1" applyBorder="1" applyAlignment="1" applyProtection="1">
      <alignment horizontal="left" vertical="top" wrapText="1"/>
      <protection locked="0" hidden="1"/>
    </xf>
    <xf numFmtId="0" fontId="0" fillId="23" borderId="33" xfId="0" applyFill="1" applyBorder="1" applyAlignment="1" applyProtection="1">
      <alignment horizontal="left" vertical="top" wrapText="1"/>
      <protection locked="0" hidden="1"/>
    </xf>
    <xf numFmtId="0" fontId="28" fillId="9" borderId="42" xfId="0" applyFont="1" applyFill="1" applyBorder="1" applyAlignment="1" applyProtection="1">
      <alignment horizontal="center" vertical="center"/>
      <protection hidden="1"/>
    </xf>
    <xf numFmtId="0" fontId="19" fillId="23" borderId="42" xfId="0" applyFont="1" applyFill="1" applyBorder="1" applyAlignment="1" applyProtection="1">
      <alignment horizontal="center"/>
      <protection locked="0" hidden="1"/>
    </xf>
    <xf numFmtId="0" fontId="28" fillId="23" borderId="20" xfId="0" applyFont="1" applyFill="1" applyBorder="1" applyAlignment="1" applyProtection="1">
      <alignment horizontal="center" vertical="center"/>
      <protection locked="0" hidden="1"/>
    </xf>
    <xf numFmtId="0" fontId="48" fillId="19" borderId="65" xfId="0" applyFont="1" applyFill="1" applyBorder="1" applyAlignment="1" applyProtection="1">
      <alignment horizontal="center" vertical="center"/>
      <protection hidden="1"/>
    </xf>
    <xf numFmtId="0" fontId="0" fillId="19" borderId="66" xfId="0" applyFill="1" applyBorder="1" applyAlignment="1" applyProtection="1">
      <alignment horizontal="center" vertical="center"/>
      <protection hidden="1"/>
    </xf>
    <xf numFmtId="0" fontId="0" fillId="19" borderId="67" xfId="0" applyFill="1" applyBorder="1" applyAlignment="1" applyProtection="1">
      <alignment horizontal="center" vertical="center"/>
      <protection hidden="1"/>
    </xf>
    <xf numFmtId="0" fontId="42" fillId="20" borderId="12" xfId="0" applyFont="1" applyFill="1" applyBorder="1" applyAlignment="1" applyProtection="1">
      <alignment horizontal="right"/>
      <protection hidden="1"/>
    </xf>
    <xf numFmtId="0" fontId="42" fillId="20" borderId="13" xfId="0" applyFont="1" applyFill="1" applyBorder="1" applyAlignment="1" applyProtection="1">
      <alignment horizontal="right"/>
      <protection hidden="1"/>
    </xf>
    <xf numFmtId="0" fontId="26" fillId="20" borderId="69" xfId="0" applyFont="1" applyFill="1" applyBorder="1" applyAlignment="1" applyProtection="1">
      <alignment horizontal="right" vertical="center"/>
      <protection hidden="1"/>
    </xf>
    <xf numFmtId="0" fontId="27" fillId="20" borderId="13" xfId="0" applyFont="1" applyFill="1" applyBorder="1" applyAlignment="1" applyProtection="1">
      <alignment horizontal="right" vertical="center"/>
      <protection hidden="1"/>
    </xf>
    <xf numFmtId="0" fontId="26" fillId="20" borderId="13" xfId="0" applyFont="1" applyFill="1" applyBorder="1" applyAlignment="1" applyProtection="1">
      <alignment horizontal="right" vertical="center"/>
      <protection hidden="1"/>
    </xf>
    <xf numFmtId="0" fontId="2" fillId="20" borderId="54" xfId="0" applyFont="1" applyFill="1" applyBorder="1" applyAlignment="1" applyProtection="1">
      <alignment horizontal="center" vertical="center"/>
      <protection hidden="1"/>
    </xf>
    <xf numFmtId="0" fontId="2" fillId="20" borderId="37" xfId="0" applyFont="1" applyFill="1" applyBorder="1" applyAlignment="1" applyProtection="1">
      <alignment horizontal="center" vertical="center"/>
      <protection hidden="1"/>
    </xf>
    <xf numFmtId="0" fontId="13" fillId="20" borderId="11" xfId="0" applyFont="1" applyFill="1" applyBorder="1" applyAlignment="1" applyProtection="1">
      <alignment horizontal="center"/>
      <protection hidden="1"/>
    </xf>
    <xf numFmtId="0" fontId="13" fillId="20" borderId="69" xfId="0" applyFont="1" applyFill="1" applyBorder="1" applyAlignment="1" applyProtection="1">
      <alignment horizontal="center"/>
      <protection hidden="1"/>
    </xf>
    <xf numFmtId="0" fontId="42" fillId="0" borderId="0" xfId="0" applyFont="1" applyBorder="1" applyAlignment="1" applyProtection="1">
      <alignment horizontal="center"/>
      <protection hidden="1"/>
    </xf>
    <xf numFmtId="0" fontId="42" fillId="0" borderId="4" xfId="0" applyFont="1" applyBorder="1" applyAlignment="1" applyProtection="1">
      <alignment horizontal="center"/>
      <protection hidden="1"/>
    </xf>
    <xf numFmtId="0" fontId="59" fillId="16" borderId="73" xfId="0" applyFont="1" applyFill="1" applyBorder="1" applyAlignment="1" applyProtection="1">
      <alignment horizontal="center"/>
      <protection locked="0" hidden="1"/>
    </xf>
    <xf numFmtId="0" fontId="15" fillId="20" borderId="11" xfId="0" applyFont="1" applyFill="1" applyBorder="1" applyAlignment="1" applyProtection="1">
      <alignment horizontal="center"/>
      <protection hidden="1"/>
    </xf>
    <xf numFmtId="0" fontId="15" fillId="20" borderId="69" xfId="0" applyFont="1" applyFill="1" applyBorder="1" applyAlignment="1" applyProtection="1">
      <alignment horizontal="center"/>
      <protection hidden="1"/>
    </xf>
    <xf numFmtId="0" fontId="42" fillId="13" borderId="0" xfId="0" applyFont="1" applyFill="1" applyBorder="1" applyAlignment="1" applyProtection="1">
      <alignment horizontal="center" wrapText="1"/>
      <protection hidden="1"/>
    </xf>
    <xf numFmtId="0" fontId="18" fillId="20" borderId="24" xfId="0" applyFont="1" applyFill="1" applyBorder="1" applyAlignment="1" applyProtection="1">
      <alignment horizontal="center" vertical="center"/>
      <protection hidden="1"/>
    </xf>
    <xf numFmtId="0" fontId="18" fillId="20" borderId="20" xfId="0" applyFont="1" applyFill="1" applyBorder="1" applyAlignment="1" applyProtection="1">
      <alignment horizontal="center" vertical="center"/>
      <protection hidden="1"/>
    </xf>
    <xf numFmtId="0" fontId="2" fillId="20" borderId="13" xfId="0" applyFont="1" applyFill="1" applyBorder="1" applyAlignment="1" applyProtection="1">
      <alignment horizontal="right" vertical="center"/>
      <protection hidden="1"/>
    </xf>
    <xf numFmtId="0" fontId="13" fillId="21" borderId="26" xfId="0" applyFont="1" applyFill="1" applyBorder="1" applyAlignment="1" applyProtection="1">
      <alignment horizontal="center" vertical="center" wrapText="1"/>
      <protection hidden="1"/>
    </xf>
    <xf numFmtId="0" fontId="13" fillId="21" borderId="8" xfId="0" applyFont="1" applyFill="1" applyBorder="1" applyAlignment="1" applyProtection="1">
      <alignment horizontal="center" vertical="center" wrapText="1"/>
      <protection hidden="1"/>
    </xf>
    <xf numFmtId="0" fontId="39" fillId="20" borderId="21" xfId="0" applyFont="1" applyFill="1" applyBorder="1" applyAlignment="1" applyProtection="1">
      <alignment horizontal="center" wrapText="1"/>
      <protection hidden="1"/>
    </xf>
    <xf numFmtId="0" fontId="39" fillId="20" borderId="22" xfId="0" applyFont="1" applyFill="1" applyBorder="1" applyAlignment="1" applyProtection="1">
      <alignment horizontal="center" wrapText="1"/>
      <protection hidden="1"/>
    </xf>
    <xf numFmtId="0" fontId="3" fillId="2" borderId="18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19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14" xfId="0" applyFont="1" applyFill="1" applyBorder="1" applyAlignment="1" applyProtection="1">
      <alignment horizontal="center" vertical="center"/>
      <protection hidden="1"/>
    </xf>
    <xf numFmtId="0" fontId="67" fillId="20" borderId="28" xfId="0" applyFont="1" applyFill="1" applyBorder="1" applyAlignment="1" applyProtection="1">
      <alignment horizontal="right" vertical="center"/>
      <protection hidden="1"/>
    </xf>
    <xf numFmtId="0" fontId="67" fillId="20" borderId="10" xfId="0" applyFont="1" applyFill="1" applyBorder="1" applyAlignment="1" applyProtection="1">
      <alignment horizontal="right" vertical="center"/>
      <protection hidden="1"/>
    </xf>
    <xf numFmtId="0" fontId="28" fillId="12" borderId="56" xfId="0" applyFont="1" applyFill="1" applyBorder="1" applyAlignment="1" applyProtection="1">
      <alignment horizontal="center" vertical="center"/>
      <protection hidden="1"/>
    </xf>
    <xf numFmtId="0" fontId="28" fillId="12" borderId="57" xfId="0" applyFont="1" applyFill="1" applyBorder="1" applyAlignment="1" applyProtection="1">
      <alignment horizontal="center" vertical="center"/>
      <protection hidden="1"/>
    </xf>
    <xf numFmtId="0" fontId="28" fillId="12" borderId="58" xfId="0" applyFont="1" applyFill="1" applyBorder="1" applyAlignment="1" applyProtection="1">
      <alignment horizontal="center" vertical="center"/>
      <protection hidden="1"/>
    </xf>
    <xf numFmtId="0" fontId="2" fillId="13" borderId="0" xfId="0" applyFont="1" applyFill="1" applyBorder="1" applyAlignment="1" applyProtection="1">
      <alignment horizontal="center"/>
      <protection hidden="1"/>
    </xf>
    <xf numFmtId="0" fontId="28" fillId="20" borderId="24" xfId="0" applyFont="1" applyFill="1" applyBorder="1" applyAlignment="1" applyProtection="1">
      <alignment horizontal="center" vertical="center"/>
      <protection hidden="1"/>
    </xf>
    <xf numFmtId="0" fontId="28" fillId="20" borderId="20" xfId="0" applyFont="1" applyFill="1" applyBorder="1" applyAlignment="1" applyProtection="1">
      <alignment horizontal="center" vertical="center"/>
      <protection hidden="1"/>
    </xf>
    <xf numFmtId="0" fontId="28" fillId="20" borderId="25" xfId="0" applyFont="1" applyFill="1" applyBorder="1" applyAlignment="1" applyProtection="1">
      <alignment horizontal="center" vertical="center"/>
      <protection hidden="1"/>
    </xf>
    <xf numFmtId="0" fontId="36" fillId="4" borderId="21" xfId="0" applyFont="1" applyFill="1" applyBorder="1" applyAlignment="1" applyProtection="1">
      <alignment horizontal="center" vertical="center"/>
      <protection hidden="1"/>
    </xf>
    <xf numFmtId="0" fontId="36" fillId="4" borderId="22" xfId="0" applyFont="1" applyFill="1" applyBorder="1" applyAlignment="1" applyProtection="1">
      <alignment horizontal="center" vertical="center"/>
      <protection hidden="1"/>
    </xf>
    <xf numFmtId="0" fontId="34" fillId="21" borderId="21" xfId="0" applyFont="1" applyFill="1" applyBorder="1" applyAlignment="1" applyProtection="1">
      <alignment horizontal="center" vertical="center" wrapText="1"/>
      <protection hidden="1"/>
    </xf>
    <xf numFmtId="0" fontId="34" fillId="21" borderId="22" xfId="0" applyFont="1" applyFill="1" applyBorder="1" applyAlignment="1" applyProtection="1">
      <alignment horizontal="center" vertical="center" wrapText="1"/>
      <protection hidden="1"/>
    </xf>
    <xf numFmtId="0" fontId="34" fillId="21" borderId="24" xfId="0" applyFont="1" applyFill="1" applyBorder="1" applyAlignment="1" applyProtection="1">
      <alignment horizontal="center" vertical="center" wrapText="1"/>
      <protection hidden="1"/>
    </xf>
    <xf numFmtId="0" fontId="34" fillId="21" borderId="20" xfId="0" applyFont="1" applyFill="1" applyBorder="1" applyAlignment="1" applyProtection="1">
      <alignment horizontal="center" vertical="center" wrapText="1"/>
      <protection hidden="1"/>
    </xf>
    <xf numFmtId="0" fontId="53" fillId="14" borderId="23" xfId="1" applyFont="1" applyBorder="1" applyAlignment="1" applyProtection="1">
      <alignment horizontal="center" vertical="center" wrapText="1"/>
      <protection locked="0" hidden="1"/>
    </xf>
    <xf numFmtId="0" fontId="53" fillId="14" borderId="25" xfId="1" applyFont="1" applyBorder="1" applyAlignment="1" applyProtection="1">
      <alignment horizontal="center" vertical="center" wrapText="1"/>
      <protection locked="0" hidden="1"/>
    </xf>
    <xf numFmtId="0" fontId="25" fillId="12" borderId="24" xfId="1" applyFont="1" applyFill="1" applyBorder="1" applyAlignment="1" applyProtection="1">
      <alignment horizontal="center" vertical="center"/>
      <protection hidden="1"/>
    </xf>
    <xf numFmtId="0" fontId="25" fillId="12" borderId="20" xfId="1" applyFont="1" applyFill="1" applyBorder="1" applyAlignment="1" applyProtection="1">
      <alignment horizontal="center" vertical="center"/>
      <protection hidden="1"/>
    </xf>
    <xf numFmtId="0" fontId="25" fillId="12" borderId="25" xfId="1" applyFont="1" applyFill="1" applyBorder="1" applyAlignment="1" applyProtection="1">
      <alignment horizontal="center" vertical="center"/>
      <protection hidden="1"/>
    </xf>
    <xf numFmtId="0" fontId="13" fillId="9" borderId="24" xfId="0" applyFont="1" applyFill="1" applyBorder="1" applyAlignment="1" applyProtection="1">
      <alignment horizontal="center" vertical="center"/>
      <protection hidden="1"/>
    </xf>
    <xf numFmtId="0" fontId="13" fillId="9" borderId="26" xfId="0" applyFont="1" applyFill="1" applyBorder="1" applyAlignment="1" applyProtection="1">
      <alignment horizontal="center" vertical="center"/>
      <protection hidden="1"/>
    </xf>
    <xf numFmtId="0" fontId="3" fillId="13" borderId="28" xfId="0" applyFont="1" applyFill="1" applyBorder="1" applyAlignment="1" applyProtection="1">
      <alignment horizontal="center" vertical="center"/>
      <protection hidden="1"/>
    </xf>
    <xf numFmtId="0" fontId="3" fillId="13" borderId="39" xfId="0" applyFont="1" applyFill="1" applyBorder="1" applyAlignment="1" applyProtection="1">
      <alignment horizontal="center" vertical="center"/>
      <protection hidden="1"/>
    </xf>
    <xf numFmtId="0" fontId="3" fillId="13" borderId="10" xfId="0" applyFont="1" applyFill="1" applyBorder="1" applyAlignment="1" applyProtection="1">
      <alignment horizontal="center" vertical="center"/>
      <protection hidden="1"/>
    </xf>
    <xf numFmtId="165" fontId="0" fillId="13" borderId="43" xfId="0" applyNumberFormat="1" applyFill="1" applyBorder="1" applyAlignment="1" applyProtection="1">
      <alignment horizontal="center"/>
      <protection hidden="1"/>
    </xf>
    <xf numFmtId="165" fontId="0" fillId="13" borderId="14" xfId="0" applyNumberFormat="1" applyFill="1" applyBorder="1" applyAlignment="1" applyProtection="1">
      <alignment horizontal="center"/>
      <protection hidden="1"/>
    </xf>
    <xf numFmtId="0" fontId="38" fillId="20" borderId="24" xfId="0" applyFont="1" applyFill="1" applyBorder="1" applyAlignment="1" applyProtection="1">
      <alignment horizontal="center" vertical="center"/>
      <protection hidden="1"/>
    </xf>
    <xf numFmtId="0" fontId="38" fillId="20" borderId="20" xfId="0" applyFont="1" applyFill="1" applyBorder="1" applyAlignment="1" applyProtection="1">
      <alignment horizontal="center" vertical="center"/>
      <protection hidden="1"/>
    </xf>
    <xf numFmtId="0" fontId="3" fillId="2" borderId="68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42" fillId="21" borderId="12" xfId="0" applyFont="1" applyFill="1" applyBorder="1" applyAlignment="1" applyProtection="1">
      <alignment horizontal="right"/>
      <protection hidden="1"/>
    </xf>
    <xf numFmtId="0" fontId="42" fillId="21" borderId="13" xfId="0" applyFont="1" applyFill="1" applyBorder="1" applyAlignment="1" applyProtection="1">
      <alignment horizontal="right"/>
      <protection hidden="1"/>
    </xf>
    <xf numFmtId="0" fontId="13" fillId="9" borderId="59" xfId="0" applyFont="1" applyFill="1" applyBorder="1" applyAlignment="1" applyProtection="1">
      <alignment horizontal="center" vertical="center"/>
      <protection hidden="1"/>
    </xf>
    <xf numFmtId="0" fontId="13" fillId="9" borderId="60" xfId="0" applyFont="1" applyFill="1" applyBorder="1" applyAlignment="1" applyProtection="1">
      <alignment horizontal="center" vertical="center"/>
      <protection hidden="1"/>
    </xf>
    <xf numFmtId="0" fontId="13" fillId="9" borderId="61" xfId="0" applyFont="1" applyFill="1" applyBorder="1" applyAlignment="1" applyProtection="1">
      <alignment horizontal="center" vertical="center"/>
      <protection hidden="1"/>
    </xf>
    <xf numFmtId="0" fontId="28" fillId="16" borderId="54" xfId="0" applyFont="1" applyFill="1" applyBorder="1" applyAlignment="1" applyProtection="1">
      <alignment horizontal="center" vertical="center"/>
      <protection hidden="1"/>
    </xf>
    <xf numFmtId="0" fontId="28" fillId="16" borderId="38" xfId="0" applyFont="1" applyFill="1" applyBorder="1" applyAlignment="1" applyProtection="1">
      <alignment horizontal="center" vertical="center"/>
      <protection hidden="1"/>
    </xf>
    <xf numFmtId="0" fontId="28" fillId="16" borderId="55" xfId="0" applyFont="1" applyFill="1" applyBorder="1" applyAlignment="1" applyProtection="1">
      <alignment horizontal="center" vertical="center"/>
      <protection hidden="1"/>
    </xf>
    <xf numFmtId="0" fontId="17" fillId="21" borderId="72" xfId="0" applyFont="1" applyFill="1" applyBorder="1" applyAlignment="1" applyProtection="1">
      <alignment horizontal="center" vertical="center" wrapText="1"/>
      <protection hidden="1"/>
    </xf>
    <xf numFmtId="0" fontId="17" fillId="21" borderId="39" xfId="0" applyFont="1" applyFill="1" applyBorder="1" applyAlignment="1" applyProtection="1">
      <alignment horizontal="center" vertical="center" wrapText="1"/>
      <protection hidden="1"/>
    </xf>
    <xf numFmtId="0" fontId="17" fillId="21" borderId="10" xfId="0" applyFont="1" applyFill="1" applyBorder="1" applyAlignment="1" applyProtection="1">
      <alignment horizontal="center" vertical="center" wrapText="1"/>
      <protection hidden="1"/>
    </xf>
    <xf numFmtId="0" fontId="2" fillId="20" borderId="12" xfId="0" applyFont="1" applyFill="1" applyBorder="1" applyAlignment="1" applyProtection="1">
      <alignment horizontal="right"/>
      <protection hidden="1"/>
    </xf>
    <xf numFmtId="0" fontId="2" fillId="20" borderId="13" xfId="0" applyFont="1" applyFill="1" applyBorder="1" applyAlignment="1" applyProtection="1">
      <alignment horizontal="right"/>
      <protection hidden="1"/>
    </xf>
    <xf numFmtId="0" fontId="3" fillId="25" borderId="21" xfId="0" applyFont="1" applyFill="1" applyBorder="1" applyAlignment="1" applyProtection="1">
      <alignment horizontal="center" vertical="center"/>
      <protection hidden="1"/>
    </xf>
    <xf numFmtId="0" fontId="3" fillId="25" borderId="22" xfId="0" applyFont="1" applyFill="1" applyBorder="1" applyAlignment="1" applyProtection="1">
      <alignment horizontal="center" vertical="center"/>
      <protection hidden="1"/>
    </xf>
    <xf numFmtId="0" fontId="3" fillId="25" borderId="23" xfId="0" applyFont="1" applyFill="1" applyBorder="1" applyAlignment="1" applyProtection="1">
      <alignment horizontal="center" vertical="center"/>
      <protection hidden="1"/>
    </xf>
    <xf numFmtId="0" fontId="3" fillId="25" borderId="52" xfId="0" applyFont="1" applyFill="1" applyBorder="1" applyAlignment="1" applyProtection="1">
      <alignment horizontal="center" vertical="center"/>
      <protection hidden="1"/>
    </xf>
    <xf numFmtId="0" fontId="3" fillId="25" borderId="44" xfId="0" applyFont="1" applyFill="1" applyBorder="1" applyAlignment="1" applyProtection="1">
      <alignment horizontal="center" vertical="center"/>
      <protection hidden="1"/>
    </xf>
    <xf numFmtId="0" fontId="3" fillId="25" borderId="8" xfId="0" applyFont="1" applyFill="1" applyBorder="1" applyAlignment="1" applyProtection="1">
      <alignment horizontal="center" vertical="center"/>
      <protection hidden="1"/>
    </xf>
    <xf numFmtId="0" fontId="3" fillId="25" borderId="27" xfId="0" applyFont="1" applyFill="1" applyBorder="1" applyAlignment="1" applyProtection="1">
      <alignment horizontal="center" vertical="center"/>
      <protection hidden="1"/>
    </xf>
    <xf numFmtId="0" fontId="46" fillId="4" borderId="86" xfId="0" applyFont="1" applyFill="1" applyBorder="1" applyAlignment="1" applyProtection="1">
      <alignment horizontal="center" vertical="center"/>
      <protection hidden="1"/>
    </xf>
    <xf numFmtId="0" fontId="46" fillId="4" borderId="30" xfId="0" applyFont="1" applyFill="1" applyBorder="1" applyAlignment="1" applyProtection="1">
      <alignment horizontal="center" vertical="center"/>
      <protection hidden="1"/>
    </xf>
    <xf numFmtId="0" fontId="46" fillId="4" borderId="31" xfId="0" applyFont="1" applyFill="1" applyBorder="1" applyAlignment="1" applyProtection="1">
      <alignment horizontal="center" vertical="center"/>
      <protection hidden="1"/>
    </xf>
    <xf numFmtId="0" fontId="46" fillId="4" borderId="6" xfId="0" applyFont="1" applyFill="1" applyBorder="1" applyAlignment="1" applyProtection="1">
      <alignment horizontal="center" vertical="center"/>
      <protection hidden="1"/>
    </xf>
    <xf numFmtId="0" fontId="46" fillId="4" borderId="7" xfId="0" applyFont="1" applyFill="1" applyBorder="1" applyAlignment="1" applyProtection="1">
      <alignment horizontal="center" vertical="center"/>
      <protection hidden="1"/>
    </xf>
    <xf numFmtId="0" fontId="46" fillId="4" borderId="87" xfId="0" applyFont="1" applyFill="1" applyBorder="1" applyAlignment="1" applyProtection="1">
      <alignment horizontal="center" vertical="center"/>
      <protection hidden="1"/>
    </xf>
    <xf numFmtId="0" fontId="25" fillId="15" borderId="26" xfId="2" applyFont="1" applyBorder="1" applyAlignment="1" applyProtection="1">
      <alignment horizontal="center" vertical="center"/>
      <protection hidden="1"/>
    </xf>
    <xf numFmtId="0" fontId="25" fillId="15" borderId="8" xfId="2" applyFont="1" applyBorder="1" applyAlignment="1" applyProtection="1">
      <alignment horizontal="center" vertical="center"/>
      <protection hidden="1"/>
    </xf>
    <xf numFmtId="0" fontId="32" fillId="9" borderId="24" xfId="0" applyFont="1" applyFill="1" applyBorder="1" applyAlignment="1" applyProtection="1">
      <alignment horizontal="center" vertical="center"/>
      <protection hidden="1"/>
    </xf>
    <xf numFmtId="0" fontId="32" fillId="9" borderId="20" xfId="0" applyFont="1" applyFill="1" applyBorder="1" applyAlignment="1" applyProtection="1">
      <alignment horizontal="center" vertical="center"/>
      <protection hidden="1"/>
    </xf>
    <xf numFmtId="4" fontId="52" fillId="14" borderId="50" xfId="1" applyNumberFormat="1" applyFont="1" applyBorder="1" applyAlignment="1" applyProtection="1">
      <alignment horizontal="center" vertical="center"/>
      <protection locked="0" hidden="1"/>
    </xf>
    <xf numFmtId="0" fontId="36" fillId="16" borderId="22" xfId="0" applyFont="1" applyFill="1" applyBorder="1" applyAlignment="1" applyProtection="1">
      <alignment horizontal="center" vertical="center"/>
      <protection locked="0" hidden="1"/>
    </xf>
    <xf numFmtId="0" fontId="36" fillId="16" borderId="23" xfId="0" applyFont="1" applyFill="1" applyBorder="1" applyAlignment="1" applyProtection="1">
      <alignment horizontal="center" vertical="center"/>
      <protection locked="0" hidden="1"/>
    </xf>
    <xf numFmtId="0" fontId="36" fillId="16" borderId="20" xfId="0" applyFont="1" applyFill="1" applyBorder="1" applyAlignment="1" applyProtection="1">
      <alignment horizontal="center" vertical="center"/>
      <protection locked="0" hidden="1"/>
    </xf>
    <xf numFmtId="0" fontId="36" fillId="16" borderId="25" xfId="0" applyFont="1" applyFill="1" applyBorder="1" applyAlignment="1" applyProtection="1">
      <alignment horizontal="center" vertical="center"/>
      <protection locked="0" hidden="1"/>
    </xf>
    <xf numFmtId="0" fontId="32" fillId="20" borderId="21" xfId="0" applyFont="1" applyFill="1" applyBorder="1" applyAlignment="1" applyProtection="1">
      <alignment horizontal="center" vertical="center"/>
      <protection hidden="1"/>
    </xf>
    <xf numFmtId="0" fontId="32" fillId="20" borderId="24" xfId="0" applyFont="1" applyFill="1" applyBorder="1" applyAlignment="1" applyProtection="1">
      <alignment horizontal="center" vertical="center"/>
      <protection hidden="1"/>
    </xf>
    <xf numFmtId="0" fontId="3" fillId="18" borderId="0" xfId="0" applyFont="1" applyFill="1" applyBorder="1" applyAlignment="1" applyProtection="1">
      <alignment horizontal="center" vertical="center"/>
      <protection hidden="1"/>
    </xf>
    <xf numFmtId="2" fontId="35" fillId="12" borderId="46" xfId="2" applyNumberFormat="1" applyFont="1" applyFill="1" applyBorder="1" applyAlignment="1" applyProtection="1">
      <alignment horizontal="center" vertical="center"/>
      <protection hidden="1"/>
    </xf>
    <xf numFmtId="2" fontId="35" fillId="12" borderId="48" xfId="2" applyNumberFormat="1" applyFont="1" applyFill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right"/>
      <protection hidden="1"/>
    </xf>
    <xf numFmtId="0" fontId="16" fillId="20" borderId="11" xfId="0" applyFont="1" applyFill="1" applyBorder="1" applyAlignment="1" applyProtection="1">
      <alignment horizontal="right" vertical="center"/>
      <protection hidden="1"/>
    </xf>
    <xf numFmtId="0" fontId="16" fillId="20" borderId="69" xfId="0" applyFont="1" applyFill="1" applyBorder="1" applyAlignment="1" applyProtection="1">
      <alignment horizontal="right" vertical="center"/>
      <protection hidden="1"/>
    </xf>
    <xf numFmtId="0" fontId="36" fillId="20" borderId="26" xfId="0" applyFont="1" applyFill="1" applyBorder="1" applyAlignment="1" applyProtection="1">
      <alignment horizontal="center" vertical="center"/>
      <protection hidden="1"/>
    </xf>
    <xf numFmtId="0" fontId="36" fillId="20" borderId="8" xfId="0" applyFont="1" applyFill="1" applyBorder="1" applyAlignment="1" applyProtection="1">
      <alignment horizontal="center" vertical="center"/>
      <protection hidden="1"/>
    </xf>
    <xf numFmtId="0" fontId="13" fillId="13" borderId="3" xfId="0" applyFont="1" applyFill="1" applyBorder="1" applyAlignment="1" applyProtection="1">
      <alignment horizontal="center" vertical="center" wrapText="1"/>
      <protection hidden="1"/>
    </xf>
    <xf numFmtId="0" fontId="31" fillId="13" borderId="2" xfId="0" applyFont="1" applyFill="1" applyBorder="1" applyAlignment="1" applyProtection="1">
      <alignment horizontal="center" vertical="center" wrapText="1"/>
      <protection hidden="1"/>
    </xf>
    <xf numFmtId="0" fontId="34" fillId="20" borderId="42" xfId="0" applyFont="1" applyFill="1" applyBorder="1" applyAlignment="1" applyProtection="1">
      <alignment horizontal="center" vertical="center"/>
      <protection hidden="1"/>
    </xf>
    <xf numFmtId="2" fontId="35" fillId="12" borderId="53" xfId="2" applyNumberFormat="1" applyFont="1" applyFill="1" applyBorder="1" applyAlignment="1" applyProtection="1">
      <alignment horizontal="center" vertical="center"/>
      <protection hidden="1"/>
    </xf>
    <xf numFmtId="0" fontId="36" fillId="9" borderId="42" xfId="0" applyFont="1" applyFill="1" applyBorder="1" applyAlignment="1" applyProtection="1">
      <alignment horizontal="center" vertical="center" wrapText="1"/>
      <protection hidden="1"/>
    </xf>
    <xf numFmtId="0" fontId="36" fillId="9" borderId="20" xfId="0" applyFont="1" applyFill="1" applyBorder="1" applyAlignment="1" applyProtection="1">
      <alignment horizontal="center" vertical="center" wrapText="1"/>
      <protection hidden="1"/>
    </xf>
    <xf numFmtId="0" fontId="36" fillId="9" borderId="8" xfId="0" applyFont="1" applyFill="1" applyBorder="1" applyAlignment="1" applyProtection="1">
      <alignment horizontal="center" vertical="center" wrapText="1"/>
      <protection hidden="1"/>
    </xf>
    <xf numFmtId="0" fontId="4" fillId="2" borderId="18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hidden="1"/>
    </xf>
    <xf numFmtId="0" fontId="61" fillId="20" borderId="63" xfId="0" applyFont="1" applyFill="1" applyBorder="1" applyAlignment="1" applyProtection="1">
      <alignment horizontal="right"/>
      <protection hidden="1"/>
    </xf>
    <xf numFmtId="0" fontId="6" fillId="20" borderId="2" xfId="0" applyFont="1" applyFill="1" applyBorder="1" applyAlignment="1" applyProtection="1">
      <alignment horizontal="center" vertical="center"/>
      <protection hidden="1"/>
    </xf>
    <xf numFmtId="0" fontId="6" fillId="20" borderId="0" xfId="0" applyFont="1" applyFill="1" applyBorder="1" applyAlignment="1" applyProtection="1">
      <alignment horizontal="center" vertical="center"/>
      <protection hidden="1"/>
    </xf>
    <xf numFmtId="0" fontId="6" fillId="20" borderId="4" xfId="0" applyFont="1" applyFill="1" applyBorder="1" applyAlignment="1" applyProtection="1">
      <alignment horizontal="center" vertical="center"/>
      <protection hidden="1"/>
    </xf>
    <xf numFmtId="0" fontId="6" fillId="20" borderId="6" xfId="0" applyFont="1" applyFill="1" applyBorder="1" applyAlignment="1" applyProtection="1">
      <alignment horizontal="center" vertical="center"/>
      <protection hidden="1"/>
    </xf>
    <xf numFmtId="0" fontId="6" fillId="20" borderId="7" xfId="0" applyFont="1" applyFill="1" applyBorder="1" applyAlignment="1" applyProtection="1">
      <alignment horizontal="center" vertical="center"/>
      <protection hidden="1"/>
    </xf>
    <xf numFmtId="0" fontId="6" fillId="20" borderId="14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32" fillId="20" borderId="13" xfId="0" applyFont="1" applyFill="1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vertical="center"/>
      <protection hidden="1"/>
    </xf>
    <xf numFmtId="0" fontId="0" fillId="0" borderId="30" xfId="0" applyBorder="1" applyAlignment="1" applyProtection="1">
      <alignment vertical="center"/>
      <protection hidden="1"/>
    </xf>
    <xf numFmtId="0" fontId="0" fillId="0" borderId="32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5" fillId="0" borderId="24" xfId="0" applyFont="1" applyBorder="1" applyAlignment="1" applyProtection="1">
      <alignment horizontal="center" vertical="center"/>
      <protection hidden="1"/>
    </xf>
    <xf numFmtId="0" fontId="5" fillId="0" borderId="20" xfId="0" applyFont="1" applyBorder="1" applyAlignment="1" applyProtection="1">
      <alignment horizontal="center" vertical="center"/>
      <protection hidden="1"/>
    </xf>
    <xf numFmtId="0" fontId="13" fillId="21" borderId="20" xfId="0" applyFont="1" applyFill="1" applyBorder="1" applyAlignment="1" applyProtection="1">
      <alignment horizontal="center" vertical="center" wrapText="1"/>
      <protection hidden="1"/>
    </xf>
    <xf numFmtId="0" fontId="12" fillId="7" borderId="26" xfId="0" applyFont="1" applyFill="1" applyBorder="1" applyAlignment="1" applyProtection="1">
      <alignment horizontal="center" vertical="center"/>
      <protection hidden="1"/>
    </xf>
    <xf numFmtId="0" fontId="12" fillId="7" borderId="8" xfId="0" applyFont="1" applyFill="1" applyBorder="1" applyAlignment="1" applyProtection="1">
      <alignment horizontal="center" vertical="center"/>
      <protection hidden="1"/>
    </xf>
    <xf numFmtId="0" fontId="1" fillId="14" borderId="20" xfId="1" applyFont="1" applyBorder="1" applyAlignment="1" applyProtection="1">
      <alignment horizontal="center" vertical="center"/>
      <protection locked="0" hidden="1"/>
    </xf>
    <xf numFmtId="2" fontId="29" fillId="12" borderId="8" xfId="2" applyNumberFormat="1" applyFont="1" applyFill="1" applyBorder="1" applyAlignment="1" applyProtection="1">
      <alignment horizontal="center" vertical="center"/>
      <protection hidden="1"/>
    </xf>
    <xf numFmtId="0" fontId="2" fillId="20" borderId="24" xfId="0" applyFont="1" applyFill="1" applyBorder="1" applyAlignment="1" applyProtection="1">
      <alignment horizontal="center" vertical="center"/>
      <protection hidden="1"/>
    </xf>
    <xf numFmtId="0" fontId="2" fillId="20" borderId="20" xfId="0" applyFont="1" applyFill="1" applyBorder="1" applyAlignment="1" applyProtection="1">
      <alignment horizontal="center" vertical="center"/>
      <protection hidden="1"/>
    </xf>
    <xf numFmtId="0" fontId="12" fillId="6" borderId="1" xfId="0" applyFont="1" applyFill="1" applyBorder="1" applyAlignment="1" applyProtection="1">
      <alignment horizontal="center" vertical="center" wrapText="1"/>
      <protection hidden="1"/>
    </xf>
    <xf numFmtId="0" fontId="12" fillId="6" borderId="68" xfId="0" applyFont="1" applyFill="1" applyBorder="1" applyAlignment="1" applyProtection="1">
      <alignment horizontal="center" vertical="center" wrapText="1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2" fontId="1" fillId="8" borderId="20" xfId="3" applyNumberFormat="1" applyFont="1" applyFill="1" applyBorder="1" applyAlignment="1" applyProtection="1">
      <alignment horizontal="center" vertical="center"/>
      <protection hidden="1"/>
    </xf>
    <xf numFmtId="0" fontId="12" fillId="6" borderId="18" xfId="0" applyFont="1" applyFill="1" applyBorder="1" applyAlignment="1" applyProtection="1">
      <alignment horizontal="center" vertical="center" wrapText="1"/>
      <protection hidden="1"/>
    </xf>
    <xf numFmtId="0" fontId="12" fillId="6" borderId="3" xfId="0" applyFont="1" applyFill="1" applyBorder="1" applyAlignment="1" applyProtection="1">
      <alignment horizontal="center" vertical="center" wrapText="1"/>
      <protection hidden="1"/>
    </xf>
    <xf numFmtId="0" fontId="12" fillId="6" borderId="19" xfId="0" applyFont="1" applyFill="1" applyBorder="1" applyAlignment="1" applyProtection="1">
      <alignment horizontal="center" vertical="center" wrapText="1"/>
      <protection hidden="1"/>
    </xf>
    <xf numFmtId="0" fontId="12" fillId="6" borderId="6" xfId="0" applyFont="1" applyFill="1" applyBorder="1" applyAlignment="1" applyProtection="1">
      <alignment horizontal="center" vertical="center" wrapText="1"/>
      <protection hidden="1"/>
    </xf>
    <xf numFmtId="0" fontId="12" fillId="6" borderId="7" xfId="0" applyFont="1" applyFill="1" applyBorder="1" applyAlignment="1" applyProtection="1">
      <alignment horizontal="center" vertical="center" wrapText="1"/>
      <protection hidden="1"/>
    </xf>
    <xf numFmtId="0" fontId="12" fillId="6" borderId="14" xfId="0" applyFont="1" applyFill="1" applyBorder="1" applyAlignment="1" applyProtection="1">
      <alignment horizontal="center" vertical="center" wrapText="1"/>
      <protection hidden="1"/>
    </xf>
    <xf numFmtId="0" fontId="2" fillId="20" borderId="59" xfId="0" applyFont="1" applyFill="1" applyBorder="1" applyAlignment="1" applyProtection="1">
      <alignment horizontal="center"/>
      <protection hidden="1"/>
    </xf>
    <xf numFmtId="0" fontId="2" fillId="20" borderId="60" xfId="0" applyFont="1" applyFill="1" applyBorder="1" applyAlignment="1" applyProtection="1">
      <alignment horizontal="center"/>
      <protection hidden="1"/>
    </xf>
    <xf numFmtId="0" fontId="2" fillId="20" borderId="90" xfId="0" applyFont="1" applyFill="1" applyBorder="1" applyAlignment="1" applyProtection="1">
      <alignment horizontal="center"/>
      <protection hidden="1"/>
    </xf>
    <xf numFmtId="4" fontId="52" fillId="14" borderId="88" xfId="1" applyNumberFormat="1" applyFont="1" applyBorder="1" applyAlignment="1" applyProtection="1">
      <alignment horizontal="center" vertical="center"/>
      <protection locked="0" hidden="1"/>
    </xf>
    <xf numFmtId="4" fontId="52" fillId="14" borderId="89" xfId="1" applyNumberFormat="1" applyFont="1" applyBorder="1" applyAlignment="1" applyProtection="1">
      <alignment horizontal="center" vertical="center"/>
      <protection locked="0" hidden="1"/>
    </xf>
    <xf numFmtId="2" fontId="35" fillId="12" borderId="25" xfId="2" applyNumberFormat="1" applyFont="1" applyFill="1" applyBorder="1" applyAlignment="1" applyProtection="1">
      <alignment horizontal="center" vertical="center"/>
      <protection hidden="1"/>
    </xf>
    <xf numFmtId="0" fontId="47" fillId="0" borderId="24" xfId="0" applyFont="1" applyBorder="1" applyAlignment="1" applyProtection="1">
      <alignment horizontal="center" vertical="center"/>
      <protection hidden="1"/>
    </xf>
    <xf numFmtId="0" fontId="47" fillId="0" borderId="20" xfId="0" applyFont="1" applyBorder="1" applyAlignment="1" applyProtection="1">
      <alignment horizontal="center" vertical="center"/>
      <protection hidden="1"/>
    </xf>
    <xf numFmtId="0" fontId="46" fillId="4" borderId="20" xfId="0" applyFont="1" applyFill="1" applyBorder="1" applyAlignment="1" applyProtection="1">
      <alignment horizontal="center" vertical="center"/>
      <protection hidden="1"/>
    </xf>
    <xf numFmtId="0" fontId="12" fillId="7" borderId="24" xfId="0" applyFont="1" applyFill="1" applyBorder="1" applyAlignment="1" applyProtection="1">
      <alignment horizontal="center" vertical="center"/>
      <protection hidden="1"/>
    </xf>
    <xf numFmtId="0" fontId="12" fillId="7" borderId="20" xfId="0" applyFont="1" applyFill="1" applyBorder="1" applyAlignment="1" applyProtection="1">
      <alignment horizontal="center" vertical="center"/>
      <protection hidden="1"/>
    </xf>
    <xf numFmtId="0" fontId="31" fillId="7" borderId="24" xfId="0" applyFont="1" applyFill="1" applyBorder="1" applyAlignment="1" applyProtection="1">
      <alignment horizontal="left" vertical="center"/>
      <protection hidden="1"/>
    </xf>
    <xf numFmtId="0" fontId="31" fillId="7" borderId="20" xfId="0" applyFont="1" applyFill="1" applyBorder="1" applyAlignment="1" applyProtection="1">
      <alignment horizontal="left" vertical="center"/>
      <protection hidden="1"/>
    </xf>
    <xf numFmtId="0" fontId="16" fillId="0" borderId="24" xfId="0" applyFont="1" applyBorder="1" applyAlignment="1" applyProtection="1">
      <alignment horizontal="left" vertical="center"/>
      <protection hidden="1"/>
    </xf>
    <xf numFmtId="0" fontId="16" fillId="0" borderId="20" xfId="0" applyFont="1" applyBorder="1" applyAlignment="1" applyProtection="1">
      <alignment horizontal="left" vertical="center"/>
      <protection hidden="1"/>
    </xf>
    <xf numFmtId="0" fontId="31" fillId="0" borderId="24" xfId="0" applyFont="1" applyBorder="1" applyAlignment="1" applyProtection="1">
      <alignment horizontal="left" vertical="center"/>
      <protection hidden="1"/>
    </xf>
    <xf numFmtId="0" fontId="31" fillId="0" borderId="20" xfId="0" applyFont="1" applyBorder="1" applyAlignment="1" applyProtection="1">
      <alignment horizontal="left" vertical="center"/>
      <protection hidden="1"/>
    </xf>
    <xf numFmtId="0" fontId="31" fillId="7" borderId="26" xfId="0" applyFont="1" applyFill="1" applyBorder="1" applyAlignment="1" applyProtection="1">
      <alignment horizontal="left" vertical="center"/>
      <protection hidden="1"/>
    </xf>
    <xf numFmtId="0" fontId="31" fillId="7" borderId="8" xfId="0" applyFont="1" applyFill="1" applyBorder="1" applyAlignment="1" applyProtection="1">
      <alignment horizontal="left" vertical="center"/>
      <protection hidden="1"/>
    </xf>
    <xf numFmtId="0" fontId="12" fillId="6" borderId="2" xfId="0" applyFont="1" applyFill="1" applyBorder="1" applyAlignment="1" applyProtection="1">
      <alignment horizontal="center" vertical="center" wrapText="1"/>
      <protection hidden="1"/>
    </xf>
    <xf numFmtId="0" fontId="12" fillId="6" borderId="0" xfId="0" applyFont="1" applyFill="1" applyBorder="1" applyAlignment="1" applyProtection="1">
      <alignment horizontal="center" vertical="center" wrapText="1"/>
      <protection hidden="1"/>
    </xf>
    <xf numFmtId="0" fontId="12" fillId="6" borderId="4" xfId="0" applyFont="1" applyFill="1" applyBorder="1" applyAlignment="1" applyProtection="1">
      <alignment horizontal="center" vertical="center" wrapText="1"/>
      <protection hidden="1"/>
    </xf>
    <xf numFmtId="0" fontId="17" fillId="0" borderId="20" xfId="0" applyFont="1" applyBorder="1" applyAlignment="1" applyProtection="1">
      <alignment horizontal="center"/>
      <protection hidden="1"/>
    </xf>
    <xf numFmtId="0" fontId="19" fillId="0" borderId="24" xfId="0" applyFont="1" applyFill="1" applyBorder="1" applyAlignment="1" applyProtection="1">
      <alignment horizontal="left" vertical="center"/>
      <protection hidden="1"/>
    </xf>
    <xf numFmtId="0" fontId="19" fillId="0" borderId="20" xfId="0" applyFont="1" applyFill="1" applyBorder="1" applyAlignment="1" applyProtection="1">
      <alignment horizontal="left" vertical="center"/>
      <protection hidden="1"/>
    </xf>
    <xf numFmtId="0" fontId="69" fillId="13" borderId="0" xfId="0" applyFont="1" applyFill="1" applyBorder="1" applyProtection="1">
      <protection hidden="1"/>
    </xf>
    <xf numFmtId="0" fontId="64" fillId="14" borderId="20" xfId="1" applyFont="1" applyBorder="1" applyAlignment="1" applyProtection="1">
      <alignment horizontal="center" vertical="center"/>
      <protection locked="0" hidden="1"/>
    </xf>
    <xf numFmtId="0" fontId="65" fillId="0" borderId="20" xfId="0" applyFont="1" applyBorder="1" applyAlignment="1" applyProtection="1">
      <protection locked="0" hidden="1"/>
    </xf>
    <xf numFmtId="0" fontId="65" fillId="0" borderId="25" xfId="0" applyFont="1" applyBorder="1" applyAlignment="1" applyProtection="1">
      <protection locked="0" hidden="1"/>
    </xf>
    <xf numFmtId="0" fontId="65" fillId="0" borderId="20" xfId="0" applyFont="1" applyBorder="1" applyAlignment="1" applyProtection="1">
      <alignment vertical="center"/>
      <protection locked="0" hidden="1"/>
    </xf>
    <xf numFmtId="0" fontId="65" fillId="0" borderId="25" xfId="0" applyFont="1" applyBorder="1" applyAlignment="1" applyProtection="1">
      <alignment vertical="center"/>
      <protection locked="0" hidden="1"/>
    </xf>
  </cellXfs>
  <cellStyles count="4">
    <cellStyle name="Calcolo" xfId="2" builtinId="22"/>
    <cellStyle name="Cella collegata" xfId="3" builtinId="24"/>
    <cellStyle name="Input" xfId="1" builtinId="20"/>
    <cellStyle name="Normale" xfId="0" builtinId="0"/>
  </cellStyles>
  <dxfs count="11">
    <dxf>
      <fill>
        <patternFill>
          <bgColor rgb="FFFFFF00"/>
        </patternFill>
      </fill>
      <border>
        <left style="dashDotDot">
          <color auto="1"/>
        </left>
        <right style="dashDotDot">
          <color auto="1"/>
        </right>
        <top style="dashDotDot">
          <color auto="1"/>
        </top>
        <bottom style="dashDotDot">
          <color auto="1"/>
        </bottom>
      </border>
    </dxf>
    <dxf>
      <fill>
        <patternFill>
          <bgColor rgb="FFFF0000"/>
        </patternFill>
      </fill>
      <border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</border>
    </dxf>
    <dxf>
      <font>
        <b/>
        <i val="0"/>
        <sz val="10"/>
        <color auto="1"/>
        <name val="Arial"/>
      </font>
      <fill>
        <patternFill>
          <bgColor rgb="FFFF0000"/>
        </patternFill>
      </fill>
    </dxf>
    <dxf>
      <font>
        <sz val="10"/>
        <name val="Arial"/>
      </font>
      <fill>
        <patternFill>
          <bgColor rgb="FF92D050"/>
        </patternFill>
      </fill>
    </dxf>
    <dxf>
      <font>
        <sz val="10"/>
        <name val="Arial"/>
      </font>
      <fill>
        <patternFill>
          <bgColor rgb="FF8F6C00"/>
        </patternFill>
      </fill>
    </dxf>
    <dxf>
      <numFmt numFmtId="165" formatCode=";;;"/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F6C00"/>
      <rgbColor rgb="FF800080"/>
      <rgbColor rgb="FF008080"/>
      <rgbColor rgb="FFCCC1DA"/>
      <rgbColor rgb="FF808080"/>
      <rgbColor rgb="FF729FCF"/>
      <rgbColor rgb="FF993366"/>
      <rgbColor rgb="FFF2F2F2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DDDDDD"/>
      <rgbColor rgb="FFFFFF99"/>
      <rgbColor rgb="FF8EB4E3"/>
      <rgbColor rgb="FFFF99CC"/>
      <rgbColor rgb="FFCC99FF"/>
      <rgbColor rgb="FFD9D9D9"/>
      <rgbColor rgb="FF3399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230864</xdr:colOff>
      <xdr:row>1</xdr:row>
      <xdr:rowOff>201705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8" y="0"/>
          <a:ext cx="4791658" cy="818029"/>
        </a:xfrm>
        <a:prstGeom prst="rect">
          <a:avLst/>
        </a:prstGeom>
      </xdr:spPr>
    </xdr:pic>
    <xdr:clientData/>
  </xdr:twoCellAnchor>
  <xdr:twoCellAnchor>
    <xdr:from>
      <xdr:col>1</xdr:col>
      <xdr:colOff>22411</xdr:colOff>
      <xdr:row>37</xdr:row>
      <xdr:rowOff>33618</xdr:rowOff>
    </xdr:from>
    <xdr:to>
      <xdr:col>4</xdr:col>
      <xdr:colOff>773206</xdr:colOff>
      <xdr:row>37</xdr:row>
      <xdr:rowOff>493060</xdr:rowOff>
    </xdr:to>
    <xdr:sp macro="" textlink="">
      <xdr:nvSpPr>
        <xdr:cNvPr id="4" name="CasellaDiTesto 3"/>
        <xdr:cNvSpPr txBox="1"/>
      </xdr:nvSpPr>
      <xdr:spPr>
        <a:xfrm>
          <a:off x="246529" y="10499912"/>
          <a:ext cx="4078942" cy="459442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1100" b="1" i="1">
              <a:solidFill>
                <a:schemeClr val="bg1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+mn-lt"/>
              <a:ea typeface="+mn-ea"/>
              <a:cs typeface="+mn-cs"/>
            </a:rPr>
            <a:t>modulo redatto dall'Ufficio Macchine Impianti Reti &amp; Concessioni</a:t>
          </a:r>
          <a:endParaRPr lang="it-IT">
            <a:solidFill>
              <a:schemeClr val="bg1"/>
            </a:solidFill>
            <a:effectLst/>
          </a:endParaRPr>
        </a:p>
        <a:p>
          <a:pPr algn="ctr"/>
          <a:r>
            <a:rPr lang="it-IT" sz="1100" b="1" i="1">
              <a:solidFill>
                <a:schemeClr val="bg1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+mn-lt"/>
              <a:ea typeface="+mn-ea"/>
              <a:cs typeface="+mn-cs"/>
            </a:rPr>
            <a:t>Rev 1.0 p</a:t>
          </a:r>
          <a:endParaRPr lang="it-IT">
            <a:solidFill>
              <a:schemeClr val="bg1"/>
            </a:solidFill>
            <a:effectLst/>
          </a:endParaRPr>
        </a:p>
        <a:p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C19" sqref="C19:G19"/>
    </sheetView>
  </sheetViews>
  <sheetFormatPr defaultRowHeight="12.75"/>
  <cols>
    <col min="1" max="1" width="22.28515625" style="1" customWidth="1"/>
    <col min="2" max="2" width="20.7109375" style="1" customWidth="1"/>
    <col min="3" max="3" width="14.42578125" style="1" customWidth="1"/>
    <col min="4" max="4" width="15.28515625" style="1" customWidth="1"/>
    <col min="5" max="5" width="14.42578125" style="1" customWidth="1"/>
    <col min="6" max="6" width="16.28515625" style="1" customWidth="1"/>
    <col min="7" max="7" width="13.85546875" style="1" customWidth="1"/>
    <col min="8" max="16384" width="9.140625" style="1"/>
  </cols>
  <sheetData>
    <row r="1" spans="1:8" ht="16.5">
      <c r="A1" s="20"/>
      <c r="B1" s="20"/>
      <c r="C1" s="20"/>
      <c r="D1" s="20"/>
      <c r="E1" s="20"/>
      <c r="F1" s="20"/>
      <c r="G1" s="20"/>
      <c r="H1" s="20"/>
    </row>
    <row r="2" spans="1:8" ht="16.5">
      <c r="A2" s="223" t="s">
        <v>55</v>
      </c>
      <c r="B2" s="223"/>
      <c r="C2" s="222"/>
      <c r="D2" s="222"/>
      <c r="E2" s="222"/>
      <c r="F2" s="222"/>
      <c r="G2" s="222"/>
      <c r="H2" s="20"/>
    </row>
    <row r="3" spans="1:8" ht="16.5">
      <c r="A3" s="223"/>
      <c r="B3" s="223"/>
      <c r="C3" s="222"/>
      <c r="D3" s="222"/>
      <c r="E3" s="222"/>
      <c r="F3" s="222"/>
      <c r="G3" s="222"/>
      <c r="H3" s="20"/>
    </row>
    <row r="4" spans="1:8" ht="27.75" customHeight="1">
      <c r="A4" s="224" t="s">
        <v>120</v>
      </c>
      <c r="B4" s="224"/>
      <c r="C4" s="225"/>
      <c r="D4" s="225"/>
      <c r="E4" s="145"/>
      <c r="F4" s="145"/>
      <c r="G4" s="145"/>
      <c r="H4" s="20"/>
    </row>
    <row r="5" spans="1:8" ht="27" customHeight="1">
      <c r="A5" s="221" t="s">
        <v>121</v>
      </c>
      <c r="B5" s="221"/>
      <c r="C5" s="226"/>
      <c r="D5" s="226"/>
      <c r="E5" s="226"/>
      <c r="F5" s="226"/>
      <c r="G5" s="226"/>
      <c r="H5" s="27"/>
    </row>
    <row r="6" spans="1:8" ht="27" customHeight="1">
      <c r="A6" s="235" t="s">
        <v>122</v>
      </c>
      <c r="B6" s="146" t="s">
        <v>65</v>
      </c>
      <c r="C6" s="236"/>
      <c r="D6" s="236"/>
      <c r="E6" s="236"/>
      <c r="F6" s="236"/>
      <c r="G6" s="236"/>
      <c r="H6" s="20"/>
    </row>
    <row r="7" spans="1:8" ht="28.5" customHeight="1">
      <c r="A7" s="221"/>
      <c r="B7" s="147" t="s">
        <v>123</v>
      </c>
      <c r="C7" s="220"/>
      <c r="D7" s="220"/>
      <c r="E7" s="220"/>
      <c r="F7" s="220"/>
      <c r="G7" s="220"/>
      <c r="H7" s="20"/>
    </row>
    <row r="8" spans="1:8" ht="24.75" customHeight="1">
      <c r="A8" s="148"/>
      <c r="B8" s="148"/>
      <c r="C8" s="149"/>
      <c r="D8" s="149"/>
      <c r="E8" s="149"/>
      <c r="F8" s="149"/>
      <c r="G8" s="149"/>
      <c r="H8" s="20"/>
    </row>
    <row r="9" spans="1:8" ht="21.75" customHeight="1">
      <c r="A9" s="221" t="s">
        <v>124</v>
      </c>
      <c r="B9" s="221"/>
      <c r="C9" s="220"/>
      <c r="D9" s="220"/>
      <c r="E9" s="220"/>
      <c r="F9" s="220"/>
      <c r="G9" s="220"/>
      <c r="H9" s="20"/>
    </row>
    <row r="10" spans="1:8" ht="21.75" customHeight="1">
      <c r="A10" s="147" t="s">
        <v>131</v>
      </c>
      <c r="B10" s="237"/>
      <c r="C10" s="237"/>
      <c r="D10" s="237"/>
      <c r="E10" s="237"/>
      <c r="F10" s="237"/>
      <c r="G10" s="237"/>
      <c r="H10" s="20"/>
    </row>
    <row r="11" spans="1:8" ht="21.75" customHeight="1">
      <c r="A11" s="221" t="s">
        <v>132</v>
      </c>
      <c r="B11" s="221"/>
      <c r="C11" s="147" t="s">
        <v>133</v>
      </c>
      <c r="D11" s="153"/>
      <c r="E11" s="150"/>
      <c r="F11" s="150"/>
      <c r="G11" s="150"/>
      <c r="H11" s="20"/>
    </row>
    <row r="12" spans="1:8" ht="21.75" customHeight="1">
      <c r="A12" s="221"/>
      <c r="B12" s="221"/>
      <c r="C12" s="147" t="s">
        <v>134</v>
      </c>
      <c r="D12" s="153"/>
      <c r="E12" s="150"/>
      <c r="F12" s="150"/>
      <c r="G12" s="150"/>
      <c r="H12" s="20"/>
    </row>
    <row r="13" spans="1:8" ht="27.75" customHeight="1">
      <c r="A13" s="151"/>
      <c r="B13" s="151"/>
      <c r="C13" s="150"/>
      <c r="D13" s="150"/>
      <c r="E13" s="150"/>
      <c r="F13" s="150"/>
      <c r="G13" s="150"/>
      <c r="H13" s="20"/>
    </row>
    <row r="14" spans="1:8" ht="36" customHeight="1">
      <c r="A14" s="147" t="s">
        <v>65</v>
      </c>
      <c r="B14" s="228"/>
      <c r="C14" s="228"/>
      <c r="D14" s="228"/>
    </row>
    <row r="15" spans="1:8" ht="38.25" customHeight="1">
      <c r="A15" s="152" t="s">
        <v>135</v>
      </c>
      <c r="B15" s="227"/>
      <c r="C15" s="227"/>
      <c r="D15" s="227"/>
    </row>
    <row r="16" spans="1:8" ht="30" customHeight="1">
      <c r="A16" s="221" t="s">
        <v>136</v>
      </c>
      <c r="B16" s="229"/>
      <c r="C16" s="230"/>
      <c r="D16" s="231"/>
    </row>
    <row r="17" spans="1:8" ht="21.75" customHeight="1">
      <c r="A17" s="221"/>
      <c r="B17" s="232"/>
      <c r="C17" s="233"/>
      <c r="D17" s="234"/>
    </row>
    <row r="18" spans="1:8" ht="26.25" customHeight="1"/>
    <row r="19" spans="1:8" ht="32.25" customHeight="1">
      <c r="A19" s="221" t="s">
        <v>125</v>
      </c>
      <c r="B19" s="221"/>
      <c r="C19" s="220"/>
      <c r="D19" s="220"/>
      <c r="E19" s="220"/>
      <c r="F19" s="220"/>
      <c r="G19" s="220"/>
      <c r="H19" s="20"/>
    </row>
    <row r="20" spans="1:8" ht="31.5" customHeight="1">
      <c r="A20" s="221" t="s">
        <v>126</v>
      </c>
      <c r="B20" s="147" t="s">
        <v>65</v>
      </c>
      <c r="C20" s="220"/>
      <c r="D20" s="220"/>
      <c r="E20" s="220"/>
      <c r="F20" s="220"/>
      <c r="G20" s="220"/>
      <c r="H20" s="20"/>
    </row>
    <row r="21" spans="1:8" ht="27.75" customHeight="1">
      <c r="A21" s="221"/>
      <c r="B21" s="147" t="s">
        <v>127</v>
      </c>
      <c r="C21" s="220"/>
      <c r="D21" s="220"/>
      <c r="E21" s="220"/>
      <c r="F21" s="220"/>
      <c r="G21" s="220"/>
      <c r="H21" s="20"/>
    </row>
    <row r="22" spans="1:8" ht="31.5" customHeight="1">
      <c r="A22" s="221" t="s">
        <v>128</v>
      </c>
      <c r="B22" s="147" t="s">
        <v>129</v>
      </c>
      <c r="C22" s="220"/>
      <c r="D22" s="220"/>
      <c r="E22" s="220"/>
      <c r="F22" s="220"/>
      <c r="G22" s="220"/>
      <c r="H22" s="20"/>
    </row>
    <row r="23" spans="1:8" ht="31.5" customHeight="1">
      <c r="A23" s="221"/>
      <c r="B23" s="147" t="s">
        <v>130</v>
      </c>
      <c r="C23" s="220"/>
      <c r="D23" s="220"/>
      <c r="E23" s="145"/>
      <c r="F23" s="145"/>
      <c r="G23" s="145"/>
      <c r="H23" s="20"/>
    </row>
  </sheetData>
  <sheetProtection algorithmName="SHA-512" hashValue="nQeLHvMvUNzd90F5rmu2wa9ecbZL3VA6FS7Iuh6mFrQrfhgVnmltbpAgypTX2rU8idu0/vBNtPBgFlJVXj0hVQ==" saltValue="3cxthHyXsOAejp6bAacS+Q==" spinCount="100000" sheet="1" objects="1" scenarios="1" selectLockedCells="1"/>
  <mergeCells count="25">
    <mergeCell ref="B15:D15"/>
    <mergeCell ref="B14:D14"/>
    <mergeCell ref="B16:D17"/>
    <mergeCell ref="A16:A17"/>
    <mergeCell ref="A6:A7"/>
    <mergeCell ref="C6:G6"/>
    <mergeCell ref="C7:G7"/>
    <mergeCell ref="B10:G10"/>
    <mergeCell ref="A11:B12"/>
    <mergeCell ref="C22:G22"/>
    <mergeCell ref="C23:D23"/>
    <mergeCell ref="A22:A23"/>
    <mergeCell ref="A20:A21"/>
    <mergeCell ref="C2:G3"/>
    <mergeCell ref="A2:B3"/>
    <mergeCell ref="A4:B4"/>
    <mergeCell ref="C4:D4"/>
    <mergeCell ref="A5:B5"/>
    <mergeCell ref="C5:G5"/>
    <mergeCell ref="A9:B9"/>
    <mergeCell ref="A19:B19"/>
    <mergeCell ref="C9:G9"/>
    <mergeCell ref="C19:G19"/>
    <mergeCell ref="C20:G20"/>
    <mergeCell ref="C21:G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zoomScale="85" zoomScaleNormal="85" zoomScaleSheetLayoutView="85" zoomScalePageLayoutView="85" workbookViewId="0">
      <selection activeCell="M34" sqref="M34:Q34"/>
    </sheetView>
  </sheetViews>
  <sheetFormatPr defaultRowHeight="16.5"/>
  <cols>
    <col min="1" max="1" width="3.140625" style="20" customWidth="1"/>
    <col min="2" max="2" width="17" style="20"/>
    <col min="3" max="3" width="16.42578125" style="20" customWidth="1"/>
    <col min="4" max="4" width="14" style="20" customWidth="1"/>
    <col min="5" max="5" width="17.5703125" style="20"/>
    <col min="6" max="6" width="16.5703125" style="20" bestFit="1" customWidth="1"/>
    <col min="7" max="7" width="5.140625" style="20" bestFit="1" customWidth="1"/>
    <col min="8" max="8" width="9.85546875" style="20" bestFit="1" customWidth="1"/>
    <col min="9" max="9" width="19.7109375" style="20"/>
    <col min="10" max="10" width="16.5703125" style="20" bestFit="1" customWidth="1"/>
    <col min="11" max="11" width="5.140625" style="20" bestFit="1" customWidth="1"/>
    <col min="12" max="12" width="19.42578125" style="20" customWidth="1"/>
    <col min="13" max="13" width="7.5703125" style="20" customWidth="1"/>
    <col min="14" max="14" width="8.85546875" style="20" bestFit="1" customWidth="1"/>
    <col min="15" max="15" width="12.28515625" style="20"/>
    <col min="16" max="16" width="10.28515625" style="20"/>
    <col min="17" max="17" width="10" style="20" customWidth="1"/>
    <col min="18" max="18" width="8.85546875" style="20" customWidth="1"/>
    <col min="19" max="19" width="21.42578125" style="20" customWidth="1"/>
    <col min="20" max="1025" width="16.85546875" style="20"/>
    <col min="1026" max="16384" width="9.140625" style="1"/>
  </cols>
  <sheetData>
    <row r="1" spans="1:25" ht="48.75" customHeight="1" thickBot="1">
      <c r="A1" s="18"/>
      <c r="B1" s="18"/>
      <c r="C1" s="18"/>
      <c r="D1" s="18"/>
      <c r="E1" s="18"/>
      <c r="F1" s="19"/>
      <c r="G1" s="19"/>
      <c r="H1" s="238" t="s">
        <v>164</v>
      </c>
      <c r="I1" s="239"/>
      <c r="J1" s="239"/>
      <c r="K1" s="239"/>
      <c r="L1" s="239"/>
      <c r="M1" s="239"/>
      <c r="N1" s="239"/>
      <c r="O1" s="239"/>
      <c r="P1" s="239"/>
      <c r="Q1" s="240"/>
      <c r="R1" s="1"/>
      <c r="X1" s="20" t="s">
        <v>32</v>
      </c>
      <c r="Y1" s="20" t="s">
        <v>32</v>
      </c>
    </row>
    <row r="2" spans="1:25" ht="23.25" customHeight="1" thickBo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  <c r="P2" s="21"/>
      <c r="Q2" s="21"/>
      <c r="R2" s="1"/>
    </row>
    <row r="3" spans="1:25" ht="17.25" customHeight="1" thickTop="1">
      <c r="A3" s="18"/>
      <c r="B3" s="336" t="s">
        <v>159</v>
      </c>
      <c r="C3" s="332" t="s">
        <v>158</v>
      </c>
      <c r="D3" s="333"/>
      <c r="E3" s="338"/>
      <c r="F3" s="314" t="s">
        <v>181</v>
      </c>
      <c r="G3" s="315"/>
      <c r="H3" s="315"/>
      <c r="I3" s="315"/>
      <c r="J3" s="315"/>
      <c r="K3" s="315"/>
      <c r="L3" s="316"/>
      <c r="M3" s="22"/>
      <c r="N3" s="22"/>
      <c r="O3" s="303" t="s">
        <v>79</v>
      </c>
      <c r="P3" s="304"/>
      <c r="Q3" s="305"/>
      <c r="R3" s="23"/>
    </row>
    <row r="4" spans="1:25" ht="17.25" customHeight="1" thickBot="1">
      <c r="A4" s="18"/>
      <c r="B4" s="337"/>
      <c r="C4" s="334"/>
      <c r="D4" s="335"/>
      <c r="E4" s="338"/>
      <c r="F4" s="317"/>
      <c r="G4" s="318"/>
      <c r="H4" s="318"/>
      <c r="I4" s="318"/>
      <c r="J4" s="318"/>
      <c r="K4" s="319"/>
      <c r="L4" s="320"/>
      <c r="M4" s="22"/>
      <c r="N4" s="22"/>
      <c r="O4" s="306" t="s">
        <v>78</v>
      </c>
      <c r="P4" s="307"/>
      <c r="Q4" s="308"/>
      <c r="R4" s="1"/>
    </row>
    <row r="5" spans="1:25" ht="28.5" customHeight="1" thickTop="1" thickBot="1">
      <c r="A5" s="275"/>
      <c r="B5" s="24"/>
      <c r="C5" s="25"/>
      <c r="D5" s="26"/>
      <c r="E5" s="27"/>
      <c r="F5" s="28" t="s">
        <v>0</v>
      </c>
      <c r="G5" s="331">
        <v>0</v>
      </c>
      <c r="H5" s="331"/>
      <c r="I5" s="29" t="s">
        <v>1</v>
      </c>
      <c r="J5" s="30">
        <v>0.15</v>
      </c>
      <c r="K5" s="31"/>
      <c r="L5" s="32"/>
      <c r="M5" s="31"/>
      <c r="N5" s="33"/>
      <c r="O5" s="272" t="s">
        <v>81</v>
      </c>
      <c r="P5" s="273"/>
      <c r="Q5" s="274"/>
      <c r="R5" s="1" t="s">
        <v>32</v>
      </c>
    </row>
    <row r="6" spans="1:25" ht="24" customHeight="1" thickTop="1" thickBot="1">
      <c r="A6" s="275"/>
      <c r="B6" s="276" t="s">
        <v>42</v>
      </c>
      <c r="C6" s="277"/>
      <c r="D6" s="278"/>
      <c r="E6" s="34"/>
      <c r="F6" s="35"/>
      <c r="G6" s="31"/>
      <c r="H6" s="31"/>
      <c r="I6" s="31"/>
      <c r="J6" s="31"/>
      <c r="K6" s="31"/>
      <c r="L6" s="32"/>
      <c r="M6" s="31"/>
      <c r="N6" s="36"/>
      <c r="O6" s="19"/>
      <c r="P6" s="19"/>
      <c r="Q6" s="19"/>
      <c r="R6" s="1"/>
    </row>
    <row r="7" spans="1:25" ht="24" customHeight="1" thickTop="1" thickBot="1">
      <c r="A7" s="275"/>
      <c r="B7" s="287" t="str">
        <f>IF(C3="Montoro(ex Montoro Inf,Sup)","Montoro loc. San Pietro",IF(C3="Torre Annunziata","Pompei Campo Sportivo",IF(C3="Sarno","Sarno loc. Foce",IF(C3="Striano","Sarno loc. Foce",IF(C3="San Valentino Torio","Sarno loc. Foce",IF(C3="Lettere","Lettere",IF(C3="Sant'Antonio Abate","Lettere",IF(C3="Gragnano","Gragnano loc. San Nicola dei Miri",IF(C3="S.Maria La Carità","Gragnano loc. San Nicola dei Miri",IF(C3="Castellammare di Stabia","Gragnano loc. San Nicola dei Miri",IF(C3="Cava de' Tirreni","Cava (Biblioteca Comunale)",IF(C3="Nocera Superiore","Nocera Sup. Ponte Camerelle",IF(C3="Roccapiemonte","Nocera Sup. Ponte Camerelle",IF(C3="Bracigliano","Bracigliano loc. Cetronico",IF(C3="Siano","Bracigliano loc. Cetronico",IF(C3="Mercato San Severino","M.S.Severino, Centrale Paludi",IF(C3="Castel San Giorgio","M.S.Severino, Centrale Paludi",IF(C3="Fisciano","M.S.Severino, Centrale Paludi",IF(C3="Calvanico","M.S.Severino, Centrale Paludi",IF(C3="Solofra","Solofra loc. Balsami",IF(C3="Nocera Inferiore","Nocera Inf. loc. San Mauro",IF(C3="Pagani","Nocera Inf. loc. San Mauro",IF(C3="S.Egidio M.A.","Corbara (Hotel Valleverde)",IF(C3="Angri","Corbara (Hotel Valleverde)",IF(C3="Corbara","Corbara (Hotel Valleverde)",IF(C3="Pompei","Pompei Campo Sportivo",IF(C3="Scafati","Pompei Campo Sportivo",IF(C3="Palma Campania","Palma Campania",IF(C3="San Marzano sul Sarno","San Marzano",IF(C3="Poggiomarino","San Marzano","selezionare il Comune ..."))))))))))))))))))))))))))))))</f>
        <v>selezionare il Comune ...</v>
      </c>
      <c r="C7" s="288"/>
      <c r="D7" s="289"/>
      <c r="E7" s="19"/>
      <c r="G7" s="184"/>
      <c r="H7" s="185"/>
      <c r="I7" s="279" t="s">
        <v>80</v>
      </c>
      <c r="J7" s="280"/>
      <c r="K7" s="280"/>
      <c r="L7" s="37" t="e">
        <f>L8/G5*10000</f>
        <v>#DIV/0!</v>
      </c>
      <c r="M7" s="36"/>
      <c r="N7" s="281" t="s">
        <v>40</v>
      </c>
      <c r="O7" s="282"/>
      <c r="P7" s="282"/>
      <c r="Q7" s="285" t="s">
        <v>39</v>
      </c>
      <c r="R7" s="1"/>
    </row>
    <row r="8" spans="1:25" ht="25.5" customHeight="1" thickTop="1">
      <c r="A8" s="275"/>
      <c r="B8" s="24"/>
      <c r="C8" s="25"/>
      <c r="D8" s="26"/>
      <c r="E8" s="38"/>
      <c r="F8" s="183" t="s">
        <v>175</v>
      </c>
      <c r="G8" s="182"/>
      <c r="H8" s="39">
        <f>((1.25/(3.6*0.25))*(G5/1000000)^0.5)*3600</f>
        <v>0</v>
      </c>
      <c r="I8" s="321" t="s">
        <v>180</v>
      </c>
      <c r="J8" s="322"/>
      <c r="K8" s="323"/>
      <c r="L8" s="339" t="e">
        <f>1000*J5*(G5/1000000)*H10/3.6*H11</f>
        <v>#DIV/0!</v>
      </c>
      <c r="M8" s="40" t="s">
        <v>32</v>
      </c>
      <c r="N8" s="283"/>
      <c r="O8" s="284"/>
      <c r="P8" s="284"/>
      <c r="Q8" s="286"/>
      <c r="R8" s="1"/>
      <c r="S8" s="181"/>
    </row>
    <row r="9" spans="1:25" ht="33.75" customHeight="1" thickBot="1">
      <c r="A9" s="18"/>
      <c r="B9" s="329" t="s">
        <v>160</v>
      </c>
      <c r="C9" s="330"/>
      <c r="D9" s="90" t="s">
        <v>104</v>
      </c>
      <c r="E9" s="19"/>
      <c r="F9" s="246" t="s">
        <v>176</v>
      </c>
      <c r="G9" s="247"/>
      <c r="H9" s="39">
        <f>(85*H8/3600)/(1+(H8/3600)/0.3084)^0.701</f>
        <v>0</v>
      </c>
      <c r="I9" s="324"/>
      <c r="J9" s="325"/>
      <c r="K9" s="326"/>
      <c r="L9" s="340"/>
      <c r="M9" s="41"/>
      <c r="N9" s="259" t="s">
        <v>182</v>
      </c>
      <c r="O9" s="260"/>
      <c r="P9" s="260"/>
      <c r="Q9" s="42" t="e">
        <f>IF(Q7="SI",L8,L8*0)</f>
        <v>#DIV/0!</v>
      </c>
      <c r="R9" s="1"/>
    </row>
    <row r="10" spans="1:25" ht="24" customHeight="1" thickTop="1" thickBot="1">
      <c r="A10" s="18"/>
      <c r="B10" s="24"/>
      <c r="C10" s="25"/>
      <c r="D10" s="26"/>
      <c r="E10" s="19"/>
      <c r="F10" s="246" t="s">
        <v>177</v>
      </c>
      <c r="G10" s="247"/>
      <c r="H10" s="39" t="e">
        <f>H9/(H8/3600)</f>
        <v>#DIV/0!</v>
      </c>
      <c r="I10" s="31"/>
      <c r="J10" s="31"/>
      <c r="K10" s="31"/>
      <c r="L10" s="32"/>
      <c r="M10" s="43"/>
      <c r="N10" s="19"/>
      <c r="O10" s="19"/>
      <c r="P10" s="19"/>
      <c r="Q10" s="15">
        <f>IF(Q7="si",1,0)</f>
        <v>0</v>
      </c>
      <c r="R10" s="1"/>
    </row>
    <row r="11" spans="1:25" ht="31.5" customHeight="1" thickTop="1" thickBot="1">
      <c r="A11" s="18"/>
      <c r="B11" s="290" t="s">
        <v>153</v>
      </c>
      <c r="C11" s="44" t="s">
        <v>3</v>
      </c>
      <c r="D11" s="45" t="s">
        <v>4</v>
      </c>
      <c r="E11" s="19"/>
      <c r="F11" s="327" t="s">
        <v>178</v>
      </c>
      <c r="G11" s="328"/>
      <c r="H11" s="46">
        <f>IF(D9="T=20",2.03,IF(D9="T=100",3.07,3.55))</f>
        <v>2.0299999999999998</v>
      </c>
      <c r="I11" s="418">
        <f>IF(D9="T=20",2.03,IF(D9="T=100",3.07,3.53))</f>
        <v>2.0299999999999998</v>
      </c>
      <c r="J11" s="31"/>
      <c r="K11" s="31"/>
      <c r="L11" s="32"/>
      <c r="M11" s="47"/>
      <c r="N11" s="261" t="s">
        <v>93</v>
      </c>
      <c r="O11" s="262"/>
      <c r="P11" s="262"/>
      <c r="Q11" s="91" t="s">
        <v>39</v>
      </c>
      <c r="R11" s="1"/>
    </row>
    <row r="12" spans="1:25" ht="24.75" customHeight="1" thickTop="1" thickBot="1">
      <c r="A12" s="18"/>
      <c r="B12" s="291"/>
      <c r="C12" s="48">
        <f>IF(AND(B7="Corbara (Hotel Valleverde)",D9="T=20"),5.957,IF(AND(B7="Corbara (Hotel Valleverde)",D9="T=100"),7.332,IF(AND(B7="Corbara (Hotel Valleverde)",D9="T=200"),7.919,IF(AND(B7="Bracigliano loc. Cetronico",D9="T=20"),3.861,IF(AND(B7="Bracigliano loc. Cetronico",D9="T=100"),4.416,IF(AND(B7="Bracigliano loc. Cetronico",D9="T=200"),4.656,IF(AND(B7="M.S.Severino, Centrale Paludi",D9="T=20"),5.019,IF(AND(B7="M.S.Severino, Centrale Paludi",D9="T=100"),7.628,IF(AND(B7="M.S.Severino, Centrale Paludi",D9="T=200"),8.777,IF(AND(B7="Gragnano loc. San Nicola dei Miri",D9="T=20"),6.676,IF(AND(B7="Gragnano loc. San Nicola dei Miri",D9="T=100"),8.678,IF(AND(B7="Gragnano loc. San Nicola dei Miri",D9="T=200"),9.538,IF(AND(B7="Cava (Biblioteca Comunale)",D9="T=20"),5.605,IF(AND(B7="Cava (Biblioteca Comunale)",D9="T=100"),6.698,IF(AND(B7="Cava (Biblioteca Comunale)",D9="T=200"),7.165,IF(AND(B7="Lettere",D9="T=20"),5.779,IF(AND(B7="Lettere",D9="T=100"),6.998,IF(AND(B7="Lettere",D9="T=200"),7.518,IF(AND(B7="Montoro loc. San Pietro",D9="T=20"),4.508,IF(AND(B7="Montoro loc. San Pietro",D9="T=100"),5.306,IF(AND(B7="Montoro loc. San Pietro",D9="T=200"),5.648,IF(AND(B7="Nocera Inf. loc. San Mauro",D9="T=20"),6.678,IF(AND(B7="Nocera Inf. loc. San Mauro",D9="T=100"),9.12,IF(AND(B7="Nocera Inf. loc. San Mauro",D9="T=200"),10.173,IF(AND(B7="Nocera Sup. Ponte Camerelle",D9="T=20"),4.823,IF(AND(B7="Nocera Sup. Ponte Camerelle",D9="T=100"),6.315,IF(AND(B7="Nocera Sup. Ponte Camerelle",D9="T=200"),6.954,IF(AND(B7="Palma Campania",D9="T=20"),4.144,IF(AND(B7="Palma Campania",D9="T=100"),4.101,IF(AND(B7="Palma Campania",D9="T=200"),4.11,IF(AND(B7="Pompei Campo Sportivo",D9="T=20"),5.568,IF(AND(B7="Pompei Campo Sportivo",D9="T=100"),8.331,IF(AND(B7="Pompei Campo Sportivo",D9="T=200"),9.539,IF(AND(B7="San Marzano",D9="T=20"),3.372,IF(AND(B7="San Marzano",D9="T=100"),3.708,IF(AND(B7="San Marzano",D9="T=200"),3.865,IF(AND(B7="Sarno loc. Foce",D9="T=20"),6.461,IF(AND(B7="Sarno loc. Foce",D9="T=100"),7.713,IF(AND(B7="Sarno loc. Foce",D9="T=200"),8.251,IF(AND(B7="Solofra loc. Balsami",D9="T=20"),4.109,IF(AND(B7="Solofra loc. Balsami",D9="T=100"),4.514,IF(AND(B7="Solofra loc. Balsami",D9="T=200"),4.706,0))))))))))))))))))))))))))))))))))))))))))</f>
        <v>0</v>
      </c>
      <c r="D12" s="49">
        <f>IF(C12=4.109,0.774,IF(C12=4.514,0.821,IF(C12=4.706,0.836,IF(C12=3.372,0.678,IF(C12=3.708,0.72,IF(C12=3.865,0.732,IF(C12=5.779,0.619,IF(C12=6.998,0.625,IF(C12=7.518,0.627,IF(C12=6.461,0.548,IF(C12=7.713,0.566,IF(C12=8.251,0.571,IF(C12=5.957,0.574,IF(C12=7.332,0.576,IF(C12=7.919,0.576,IF(C12=5.019,0.598,IF(C12=7.628,0.537,IF(C12=8.777,0.519,IF(C12=5.568,0.575,IF(C12=8.331,0.526,IF(C12=9.539,0.511,IF(C12=4.508,0.609,IF(C12=5.306,0.616,IF(C12=5.648,0.619,IF(C12=6.676,0.573,IF(C12=8.678,0.553,IF(C12=9.538,0.546,IF(C12=3.861,0.65,IF(C12=4.416,0.667,IF(C12=4.656,0.673,IF(C12=4.144,0.675,IF(C12=4.101,0.729,IF(C12=4.11,0.748,IF(C12=5.605,0.565,IF(C12=6.698,0.57,IF(C12=7.165,0.572,IF(C12=4.823,0.631,IF(C12=6.315,0.619,IF(C12=6.954,0.615,IF(C12=6.678,0.501,IF(C12=9.12,0.476,IF(C12=10.173,0.468,0))))))))))))))))))))))))))))))))))))))))))</f>
        <v>0</v>
      </c>
      <c r="E12" s="19"/>
      <c r="F12" s="50"/>
      <c r="G12" s="51"/>
      <c r="H12" s="52"/>
      <c r="I12" s="52"/>
      <c r="J12" s="52"/>
      <c r="K12" s="52"/>
      <c r="L12" s="14"/>
      <c r="M12" s="47"/>
      <c r="N12" s="344" t="s">
        <v>95</v>
      </c>
      <c r="O12" s="345"/>
      <c r="P12" s="93">
        <v>0</v>
      </c>
      <c r="Q12" s="6">
        <f>IF(Q11="si",1,0)</f>
        <v>0</v>
      </c>
      <c r="R12" s="1"/>
    </row>
    <row r="13" spans="1:25" ht="18" thickTop="1" thickBo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9"/>
      <c r="N13" s="19"/>
      <c r="O13" s="19"/>
      <c r="P13" s="53"/>
      <c r="Q13" s="18"/>
      <c r="R13" s="1"/>
    </row>
    <row r="14" spans="1:25" ht="16.5" customHeight="1" thickTop="1" thickBot="1">
      <c r="A14" s="18"/>
      <c r="B14" s="263" t="s">
        <v>161</v>
      </c>
      <c r="C14" s="264"/>
      <c r="D14" s="264"/>
      <c r="E14" s="264"/>
      <c r="F14" s="264"/>
      <c r="G14" s="264"/>
      <c r="H14" s="264"/>
      <c r="I14" s="265"/>
      <c r="J14" s="54"/>
      <c r="K14" s="54"/>
      <c r="L14" s="54"/>
      <c r="M14" s="19"/>
      <c r="N14" s="19"/>
      <c r="O14" s="19"/>
      <c r="P14" s="18"/>
      <c r="Q14" s="18"/>
      <c r="R14" s="1"/>
    </row>
    <row r="15" spans="1:25" ht="21.75" thickTop="1" thickBot="1">
      <c r="A15" s="55"/>
      <c r="B15" s="266"/>
      <c r="C15" s="267"/>
      <c r="D15" s="267"/>
      <c r="E15" s="267"/>
      <c r="F15" s="267"/>
      <c r="G15" s="268"/>
      <c r="H15" s="268"/>
      <c r="I15" s="269"/>
      <c r="J15" s="54"/>
      <c r="K15" s="54"/>
      <c r="L15" s="292" t="s">
        <v>96</v>
      </c>
      <c r="M15" s="293"/>
      <c r="N15" s="293"/>
      <c r="O15" s="293"/>
      <c r="P15" s="293"/>
      <c r="Q15" s="294"/>
      <c r="R15" s="1"/>
    </row>
    <row r="16" spans="1:25" ht="21" customHeight="1" thickTop="1">
      <c r="A16" s="18"/>
      <c r="B16" s="258" t="s">
        <v>6</v>
      </c>
      <c r="C16" s="258"/>
      <c r="D16" s="137">
        <v>0</v>
      </c>
      <c r="E16" s="135" t="s">
        <v>116</v>
      </c>
      <c r="F16" s="131">
        <v>1</v>
      </c>
      <c r="G16" s="56"/>
      <c r="H16" s="350"/>
      <c r="I16" s="349"/>
      <c r="J16" s="347" t="s">
        <v>32</v>
      </c>
      <c r="K16" s="57"/>
      <c r="L16" s="125" t="s">
        <v>97</v>
      </c>
      <c r="M16" s="126">
        <v>0</v>
      </c>
      <c r="N16" s="348" t="s">
        <v>99</v>
      </c>
      <c r="O16" s="348"/>
      <c r="P16" s="348"/>
      <c r="Q16" s="94" t="s">
        <v>39</v>
      </c>
      <c r="R16" s="1"/>
    </row>
    <row r="17" spans="1:18" ht="18.75">
      <c r="A17" s="18"/>
      <c r="B17" s="341" t="s">
        <v>155</v>
      </c>
      <c r="C17" s="341"/>
      <c r="D17" s="138">
        <v>0</v>
      </c>
      <c r="E17" s="135" t="s">
        <v>116</v>
      </c>
      <c r="F17" s="143" t="s">
        <v>157</v>
      </c>
      <c r="G17" s="133">
        <f>IF(F17="parcheggi garden",0.4,IF(F17="asfalto drenante",0.6,0))</f>
        <v>0.4</v>
      </c>
      <c r="H17" s="351"/>
      <c r="I17" s="349"/>
      <c r="J17" s="347"/>
      <c r="K17" s="58"/>
      <c r="L17" s="127" t="s">
        <v>98</v>
      </c>
      <c r="M17" s="128">
        <v>0</v>
      </c>
      <c r="N17" s="31"/>
      <c r="O17" s="31"/>
      <c r="P17" s="59"/>
      <c r="Q17" s="295">
        <f>IF(Q16="si",1,0)</f>
        <v>0</v>
      </c>
      <c r="R17" s="1"/>
    </row>
    <row r="18" spans="1:18" ht="18.75" customHeight="1" thickBot="1">
      <c r="A18" s="18"/>
      <c r="B18" s="258" t="s">
        <v>7</v>
      </c>
      <c r="C18" s="258"/>
      <c r="D18" s="137">
        <v>0</v>
      </c>
      <c r="E18" s="135" t="s">
        <v>116</v>
      </c>
      <c r="F18" s="144" t="s">
        <v>115</v>
      </c>
      <c r="G18" s="134">
        <f>IF(F18="agricolo",0.15,IF(F18="area verde",0.3,0))</f>
        <v>0.3</v>
      </c>
      <c r="H18" s="351"/>
      <c r="I18" s="349"/>
      <c r="J18" s="60"/>
      <c r="K18" s="41"/>
      <c r="L18" s="129" t="s">
        <v>101</v>
      </c>
      <c r="M18" s="130">
        <f>M16*(M17/2)^2*3.14</f>
        <v>0</v>
      </c>
      <c r="N18" s="51"/>
      <c r="O18" s="51"/>
      <c r="P18" s="52"/>
      <c r="Q18" s="296"/>
      <c r="R18" s="1"/>
    </row>
    <row r="19" spans="1:18" ht="20.25" thickTop="1" thickBot="1">
      <c r="A19" s="18"/>
      <c r="B19" s="364" t="s">
        <v>8</v>
      </c>
      <c r="C19" s="364"/>
      <c r="D19" s="139">
        <f>SUM(D16:D18)</f>
        <v>0</v>
      </c>
      <c r="E19" s="136" t="s">
        <v>119</v>
      </c>
      <c r="F19" s="132" t="e">
        <f>D16*F16/D19+D18*G18/D19+D17*G17/D19</f>
        <v>#DIV/0!</v>
      </c>
      <c r="G19" s="61"/>
      <c r="H19" s="352"/>
      <c r="I19" s="340"/>
      <c r="J19" s="62"/>
      <c r="K19" s="18"/>
      <c r="L19" s="18"/>
      <c r="M19" s="18"/>
      <c r="N19" s="18"/>
      <c r="O19" s="18"/>
      <c r="P19" s="18"/>
      <c r="Q19" s="18"/>
      <c r="R19" s="63"/>
    </row>
    <row r="20" spans="1:18" ht="17.25" thickTop="1">
      <c r="A20" s="18"/>
      <c r="B20" s="64">
        <f>IF(D19=G5,1,0)</f>
        <v>1</v>
      </c>
      <c r="C20" s="65"/>
      <c r="D20" s="66"/>
      <c r="E20" s="66"/>
      <c r="F20" s="66"/>
      <c r="G20" s="67"/>
      <c r="H20" s="67"/>
      <c r="I20" s="67"/>
      <c r="J20" s="62"/>
      <c r="K20" s="18"/>
      <c r="L20" s="18"/>
      <c r="M20" s="18"/>
      <c r="N20" s="18"/>
      <c r="O20" s="18"/>
      <c r="P20" s="18"/>
      <c r="Q20" s="18"/>
      <c r="R20" s="63"/>
    </row>
    <row r="21" spans="1:18" ht="17.25" thickBot="1">
      <c r="A21" s="18"/>
      <c r="B21" s="67"/>
      <c r="C21" s="67"/>
      <c r="D21" s="67"/>
      <c r="E21" s="67"/>
      <c r="F21" s="67"/>
      <c r="G21" s="67"/>
      <c r="H21" s="67"/>
      <c r="I21" s="67"/>
      <c r="J21" s="62"/>
      <c r="K21" s="18"/>
      <c r="L21" s="18"/>
      <c r="M21" s="18"/>
      <c r="N21" s="18"/>
      <c r="O21" s="18"/>
      <c r="P21" s="18"/>
      <c r="Q21" s="18"/>
      <c r="R21" s="63"/>
    </row>
    <row r="22" spans="1:18" ht="30.75" customHeight="1" thickTop="1" thickBot="1">
      <c r="A22" s="18"/>
      <c r="B22" s="299" t="s">
        <v>9</v>
      </c>
      <c r="C22" s="299"/>
      <c r="D22" s="299"/>
      <c r="E22" s="299"/>
      <c r="F22" s="300"/>
      <c r="G22" s="300"/>
      <c r="H22" s="300"/>
      <c r="I22" s="300"/>
      <c r="J22" s="300"/>
      <c r="K22" s="68"/>
      <c r="L22" s="353" t="s">
        <v>10</v>
      </c>
      <c r="M22" s="354"/>
      <c r="N22" s="354"/>
      <c r="O22" s="354"/>
      <c r="P22" s="354"/>
      <c r="Q22" s="355"/>
      <c r="R22" s="69"/>
    </row>
    <row r="23" spans="1:18" ht="26.25" customHeight="1" thickTop="1">
      <c r="A23" s="18"/>
      <c r="B23" s="256" t="s">
        <v>46</v>
      </c>
      <c r="C23" s="257"/>
      <c r="D23" s="257"/>
      <c r="E23" s="257"/>
      <c r="F23" s="92" t="s">
        <v>39</v>
      </c>
      <c r="G23" s="4">
        <f>IF(F23="si",1,0)</f>
        <v>0</v>
      </c>
      <c r="H23" s="4"/>
      <c r="I23" s="31"/>
      <c r="J23" s="32"/>
      <c r="K23" s="70"/>
      <c r="L23" s="297" t="s">
        <v>43</v>
      </c>
      <c r="M23" s="298"/>
      <c r="N23" s="298"/>
      <c r="O23" s="298"/>
      <c r="P23" s="95" t="s">
        <v>39</v>
      </c>
      <c r="Q23" s="11">
        <f>IF(P23="si",1,0)</f>
        <v>0</v>
      </c>
      <c r="R23" s="27"/>
    </row>
    <row r="24" spans="1:18" ht="23.25" customHeight="1">
      <c r="A24" s="18"/>
      <c r="B24" s="248" t="s">
        <v>163</v>
      </c>
      <c r="C24" s="249"/>
      <c r="D24" s="171">
        <v>-3</v>
      </c>
      <c r="E24" s="250" t="str">
        <f>IF(-D24-C27&gt;=1," ","Attenzione !! Spessore strato filtrante del sottosuolo a protezione dela falda insufficiente")</f>
        <v xml:space="preserve"> </v>
      </c>
      <c r="F24" s="250"/>
      <c r="G24" s="250"/>
      <c r="H24" s="250"/>
      <c r="I24" s="250"/>
      <c r="J24" s="251"/>
      <c r="K24" s="70"/>
      <c r="L24" s="297" t="s">
        <v>117</v>
      </c>
      <c r="M24" s="298"/>
      <c r="N24" s="298"/>
      <c r="O24" s="298"/>
      <c r="P24" s="96" t="s">
        <v>39</v>
      </c>
      <c r="Q24" s="11">
        <f>IF(P24="si",1,0)</f>
        <v>0</v>
      </c>
      <c r="R24" s="27"/>
    </row>
    <row r="25" spans="1:18" ht="17.25">
      <c r="A25" s="18"/>
      <c r="B25" s="76" t="s">
        <v>11</v>
      </c>
      <c r="C25" s="103">
        <v>0</v>
      </c>
      <c r="D25" s="71"/>
      <c r="E25" s="104" t="s">
        <v>12</v>
      </c>
      <c r="F25" s="105">
        <f>G23*C25*C26</f>
        <v>0</v>
      </c>
      <c r="G25" s="72"/>
      <c r="H25" s="72"/>
      <c r="I25" s="104" t="s">
        <v>13</v>
      </c>
      <c r="J25" s="108">
        <f>G23*C25*C26*(C28)</f>
        <v>0</v>
      </c>
      <c r="K25" s="73"/>
      <c r="L25" s="253" t="s">
        <v>163</v>
      </c>
      <c r="M25" s="254"/>
      <c r="N25" s="254"/>
      <c r="O25" s="123">
        <v>0</v>
      </c>
      <c r="P25" s="124"/>
      <c r="Q25" s="118"/>
      <c r="R25" s="74"/>
    </row>
    <row r="26" spans="1:18">
      <c r="A26" s="18"/>
      <c r="B26" s="78" t="s">
        <v>16</v>
      </c>
      <c r="C26" s="101">
        <v>0</v>
      </c>
      <c r="D26" s="71"/>
      <c r="E26" s="104" t="s">
        <v>51</v>
      </c>
      <c r="F26" s="105">
        <f>G23*(2*C25*C27+2*C26*C27)</f>
        <v>0</v>
      </c>
      <c r="G26" s="167"/>
      <c r="H26" s="167"/>
      <c r="I26" s="107" t="s">
        <v>52</v>
      </c>
      <c r="J26" s="109">
        <f>IF(I26="vuoto",1,IF(I26="η ghiaia",0.25,IF(I26="η spezzato di cava",0.25,IF(I26="η lapillo",0.7,))))</f>
        <v>0.25</v>
      </c>
      <c r="K26" s="75"/>
      <c r="L26" s="78" t="s">
        <v>14</v>
      </c>
      <c r="M26" s="112">
        <v>0</v>
      </c>
      <c r="N26" s="117"/>
      <c r="O26" s="116"/>
      <c r="P26" s="115" t="s">
        <v>15</v>
      </c>
      <c r="Q26" s="108">
        <f>(3.14*O27^2+(3.14*(O27+M28/2)^2-O27^2)*Q24)*Q23*M26</f>
        <v>0</v>
      </c>
      <c r="R26" s="74"/>
    </row>
    <row r="27" spans="1:18" ht="21" customHeight="1">
      <c r="A27" s="77"/>
      <c r="B27" s="78" t="s">
        <v>173</v>
      </c>
      <c r="C27" s="101">
        <v>0</v>
      </c>
      <c r="D27" s="71"/>
      <c r="E27" s="104" t="s">
        <v>20</v>
      </c>
      <c r="F27" s="106">
        <f>D30/2*(1)*F25</f>
        <v>0</v>
      </c>
      <c r="G27" s="72"/>
      <c r="H27" s="72"/>
      <c r="I27" s="104" t="s">
        <v>21</v>
      </c>
      <c r="J27" s="108">
        <f>J25*J26</f>
        <v>0</v>
      </c>
      <c r="K27" s="59"/>
      <c r="L27" s="78" t="s">
        <v>17</v>
      </c>
      <c r="M27" s="112">
        <v>0</v>
      </c>
      <c r="N27" s="113" t="s">
        <v>118</v>
      </c>
      <c r="O27" s="114">
        <f>M27/2</f>
        <v>0</v>
      </c>
      <c r="P27" s="115" t="s">
        <v>18</v>
      </c>
      <c r="Q27" s="119">
        <f>O30/2*(1)*Q26</f>
        <v>0</v>
      </c>
    </row>
    <row r="28" spans="1:18" ht="21" customHeight="1">
      <c r="A28" s="77"/>
      <c r="B28" s="78" t="s">
        <v>174</v>
      </c>
      <c r="C28" s="101">
        <v>0</v>
      </c>
      <c r="D28" s="71"/>
      <c r="E28" s="104" t="s">
        <v>23</v>
      </c>
      <c r="F28" s="106">
        <f>C29/2*(1)*F26</f>
        <v>0</v>
      </c>
      <c r="G28" s="72"/>
      <c r="H28" s="72"/>
      <c r="I28" s="168"/>
      <c r="J28" s="169"/>
      <c r="K28" s="59"/>
      <c r="L28" s="78" t="s">
        <v>19</v>
      </c>
      <c r="M28" s="112">
        <v>0</v>
      </c>
      <c r="N28" s="165"/>
      <c r="O28" s="166"/>
      <c r="P28" s="115" t="s">
        <v>22</v>
      </c>
      <c r="Q28" s="108">
        <f>Q23*M26*M28*(M27/2)^2*3.14</f>
        <v>0</v>
      </c>
    </row>
    <row r="29" spans="1:18">
      <c r="A29" s="79"/>
      <c r="B29" s="78" t="s">
        <v>88</v>
      </c>
      <c r="C29" s="102">
        <v>1E-4</v>
      </c>
      <c r="D29" s="71"/>
      <c r="E29" s="104" t="s">
        <v>24</v>
      </c>
      <c r="F29" s="106">
        <f>SUM(F27:F28)</f>
        <v>0</v>
      </c>
      <c r="G29" s="72"/>
      <c r="H29" s="72"/>
      <c r="I29" s="72"/>
      <c r="J29" s="80"/>
      <c r="K29" s="18"/>
      <c r="L29" s="175"/>
      <c r="M29" s="172"/>
      <c r="N29" s="173"/>
      <c r="O29" s="174"/>
      <c r="P29" s="172"/>
      <c r="Q29" s="176"/>
    </row>
    <row r="30" spans="1:18" ht="17.25" thickBot="1">
      <c r="A30" s="79"/>
      <c r="B30" s="110" t="s">
        <v>89</v>
      </c>
      <c r="C30" s="111" t="s">
        <v>162</v>
      </c>
      <c r="D30" s="170">
        <f>IF(C30="sabbioso-piroclastico",0.01,IF(C30="sabbia con limo",0.0001,IF(C30="limo con argilla",0.000001,0)))</f>
        <v>0.01</v>
      </c>
      <c r="E30" s="52"/>
      <c r="F30" s="52"/>
      <c r="G30" s="81"/>
      <c r="H30" s="81"/>
      <c r="I30" s="81"/>
      <c r="J30" s="82"/>
      <c r="K30" s="18"/>
      <c r="L30" s="110" t="s">
        <v>92</v>
      </c>
      <c r="M30" s="252" t="s">
        <v>162</v>
      </c>
      <c r="N30" s="252"/>
      <c r="O30" s="120">
        <f>IF(M30="sabbioso-piroclastico",0.01,IF(M30="sabbia con limo",0.0001,IF(M30="limo con argilla",0.000001,0)))</f>
        <v>0.01</v>
      </c>
      <c r="P30" s="121"/>
      <c r="Q30" s="122"/>
    </row>
    <row r="31" spans="1:18" ht="18.75" customHeight="1" thickTop="1" thickBot="1">
      <c r="A31" s="18"/>
      <c r="B31" s="18"/>
      <c r="C31" s="18"/>
      <c r="D31" s="18"/>
      <c r="E31" s="79"/>
      <c r="F31" s="79"/>
      <c r="G31" s="79"/>
      <c r="H31" s="79"/>
      <c r="I31" s="79"/>
      <c r="J31" s="18"/>
      <c r="K31" s="59"/>
      <c r="L31" s="255" t="str">
        <f>IF(-O25-M28&gt;=1,"","Attenzione !! Spessore strato filtrante del sottosuolo a protezione dela falda insufficiente")</f>
        <v>Attenzione !! Spessore strato filtrante del sottosuolo a protezione dela falda insufficiente</v>
      </c>
      <c r="M31" s="255"/>
      <c r="N31" s="255"/>
      <c r="O31" s="255"/>
      <c r="P31" s="255"/>
      <c r="Q31" s="255"/>
    </row>
    <row r="32" spans="1:18" ht="31.5" customHeight="1" thickTop="1" thickBot="1">
      <c r="A32" s="18"/>
      <c r="B32" s="363" t="s">
        <v>25</v>
      </c>
      <c r="C32" s="363"/>
      <c r="D32" s="363"/>
      <c r="E32" s="363"/>
      <c r="F32" s="363"/>
      <c r="G32" s="363"/>
      <c r="H32" s="363"/>
      <c r="I32" s="363"/>
      <c r="J32" s="18"/>
      <c r="K32" s="59"/>
      <c r="L32" s="255"/>
      <c r="M32" s="255"/>
      <c r="N32" s="255"/>
      <c r="O32" s="255"/>
      <c r="P32" s="255"/>
      <c r="Q32" s="255"/>
    </row>
    <row r="33" spans="1:31" ht="18" thickTop="1">
      <c r="A33" s="18"/>
      <c r="B33" s="342" t="s">
        <v>166</v>
      </c>
      <c r="C33" s="343"/>
      <c r="D33" s="99">
        <f>F29*G23+Q27*Q23</f>
        <v>0</v>
      </c>
      <c r="E33" s="83"/>
      <c r="F33" s="243" t="s">
        <v>26</v>
      </c>
      <c r="G33" s="243"/>
      <c r="H33" s="243"/>
      <c r="I33" s="140" t="e">
        <f>((D35)*60/(D19*F19*C12/1000*D12))^(1/(D12-1))</f>
        <v>#DIV/0!</v>
      </c>
      <c r="J33" s="77"/>
      <c r="K33" s="77"/>
      <c r="L33" s="353" t="s">
        <v>167</v>
      </c>
      <c r="M33" s="354"/>
      <c r="N33" s="354"/>
      <c r="O33" s="354"/>
      <c r="P33" s="354"/>
      <c r="Q33" s="355"/>
    </row>
    <row r="34" spans="1:31" ht="17.25">
      <c r="A34" s="18"/>
      <c r="B34" s="301" t="s">
        <v>165</v>
      </c>
      <c r="C34" s="302"/>
      <c r="D34" s="97" t="e">
        <f>Q9/1000</f>
        <v>#DIV/0!</v>
      </c>
      <c r="E34" s="71"/>
      <c r="F34" s="244" t="s">
        <v>186</v>
      </c>
      <c r="G34" s="244"/>
      <c r="H34" s="244"/>
      <c r="I34" s="179" t="e">
        <f>D19*F19*C12/1000*I33^D12-D35*60*I33</f>
        <v>#DIV/0!</v>
      </c>
      <c r="J34" s="77"/>
      <c r="K34" s="77"/>
      <c r="L34" s="141" t="s">
        <v>168</v>
      </c>
      <c r="M34" s="419"/>
      <c r="N34" s="420"/>
      <c r="O34" s="420"/>
      <c r="P34" s="420"/>
      <c r="Q34" s="421"/>
    </row>
    <row r="35" spans="1:31" ht="16.5" customHeight="1">
      <c r="A35" s="18"/>
      <c r="B35" s="241" t="s">
        <v>179</v>
      </c>
      <c r="C35" s="242"/>
      <c r="D35" s="97" t="e">
        <f>D33+D34</f>
        <v>#DIV/0!</v>
      </c>
      <c r="E35" s="74"/>
      <c r="F35" s="245" t="s">
        <v>82</v>
      </c>
      <c r="G35" s="245"/>
      <c r="H35" s="245"/>
      <c r="I35" s="98">
        <f>J27*G23+Q28*Q23+P12*Q12+M18*Q17</f>
        <v>0</v>
      </c>
      <c r="J35" s="41"/>
      <c r="K35" s="41"/>
      <c r="L35" s="142" t="s">
        <v>169</v>
      </c>
      <c r="M35" s="419" t="s">
        <v>32</v>
      </c>
      <c r="N35" s="422"/>
      <c r="O35" s="422"/>
      <c r="P35" s="422"/>
      <c r="Q35" s="423"/>
      <c r="R35" s="84"/>
    </row>
    <row r="36" spans="1:31" ht="18" thickBot="1">
      <c r="A36" s="18"/>
      <c r="B36" s="312"/>
      <c r="C36" s="313"/>
      <c r="D36" s="178"/>
      <c r="E36" s="74"/>
      <c r="F36" s="356" t="s">
        <v>187</v>
      </c>
      <c r="G36" s="356"/>
      <c r="H36" s="356"/>
      <c r="I36" s="100" t="e">
        <f>I34/(C25*C26)/J26</f>
        <v>#DIV/0!</v>
      </c>
      <c r="J36" s="31"/>
      <c r="K36" s="31"/>
      <c r="L36" s="180" t="s">
        <v>170</v>
      </c>
      <c r="M36" s="419" t="s">
        <v>32</v>
      </c>
      <c r="N36" s="422"/>
      <c r="O36" s="422"/>
      <c r="P36" s="422"/>
      <c r="Q36" s="423"/>
      <c r="R36" s="84"/>
    </row>
    <row r="37" spans="1:31" ht="44.25" customHeight="1" thickTop="1" thickBot="1">
      <c r="A37" s="18"/>
      <c r="B37" s="85"/>
      <c r="C37" s="86"/>
      <c r="D37" s="270" t="s">
        <v>185</v>
      </c>
      <c r="E37" s="271"/>
      <c r="F37" s="177" t="e">
        <f>(I35-I34)*B20</f>
        <v>#DIV/0!</v>
      </c>
      <c r="G37" s="309" t="e">
        <f>IF(G5&lt;&gt;D19,"CONTROLLARE DATI DI INPUT",IF(F37&lt;0,"VOLUME DI ACCUMULO INSUFFICIENTE",IF(AND(F37&gt;=0,F37&lt;=1),"DIMENSIONAMENTO APPENA SUFFICIENTE","DIMENSIONAMENTO CORRETTO")))</f>
        <v>#DIV/0!</v>
      </c>
      <c r="H37" s="310"/>
      <c r="I37" s="311"/>
      <c r="J37" s="18"/>
      <c r="K37" s="59"/>
      <c r="L37" s="357" t="s">
        <v>171</v>
      </c>
      <c r="M37" s="358"/>
      <c r="N37" s="358"/>
      <c r="O37" s="358"/>
      <c r="P37" s="358"/>
      <c r="Q37" s="359"/>
    </row>
    <row r="38" spans="1:31" ht="45" customHeight="1" thickTop="1" thickBot="1">
      <c r="A38" s="18"/>
      <c r="B38" s="18"/>
      <c r="C38" s="18"/>
      <c r="D38" s="18"/>
      <c r="E38" s="18"/>
      <c r="F38" s="19"/>
      <c r="G38" s="346" t="str">
        <f>IF(AND(Q7="no",Q11="no",Q16="no",P23="no",F23="no"),"L'invarianza idraulica impone una portata da scaricare","")</f>
        <v>L'invarianza idraulica impone una portata da scaricare</v>
      </c>
      <c r="H38" s="346"/>
      <c r="I38" s="346"/>
      <c r="J38" s="18"/>
      <c r="K38" s="18"/>
      <c r="L38" s="360"/>
      <c r="M38" s="361"/>
      <c r="N38" s="361"/>
      <c r="O38" s="361"/>
      <c r="P38" s="361"/>
      <c r="Q38" s="362"/>
    </row>
    <row r="39" spans="1:31" ht="17.25" thickTop="1">
      <c r="A39" s="18"/>
      <c r="B39" s="19"/>
      <c r="C39" s="19"/>
      <c r="D39" s="19"/>
      <c r="E39" s="19"/>
      <c r="F39" s="19"/>
      <c r="G39" s="19"/>
      <c r="H39" s="87"/>
      <c r="I39" s="19"/>
      <c r="J39" s="19"/>
      <c r="K39" s="19"/>
      <c r="L39" s="19"/>
      <c r="M39" s="19"/>
      <c r="N39" s="19"/>
      <c r="O39" s="19"/>
      <c r="P39" s="19"/>
      <c r="Q39" s="19"/>
    </row>
    <row r="40" spans="1:31" ht="21" customHeight="1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</row>
    <row r="41" spans="1:31" ht="23.65" customHeight="1">
      <c r="P41" s="19"/>
      <c r="Q41" s="19"/>
    </row>
    <row r="42" spans="1:31" ht="26.25" customHeight="1">
      <c r="P42" s="19"/>
      <c r="Q42" s="19"/>
    </row>
    <row r="43" spans="1:31" ht="27.2" customHeight="1"/>
    <row r="44" spans="1:31">
      <c r="P44" s="19"/>
      <c r="Q44" s="19"/>
    </row>
    <row r="45" spans="1:31">
      <c r="P45" s="19"/>
      <c r="Q45" s="19"/>
    </row>
    <row r="46" spans="1:31">
      <c r="P46" s="19"/>
      <c r="Q46" s="19"/>
      <c r="AE46" s="88"/>
    </row>
    <row r="47" spans="1:31">
      <c r="P47" s="19"/>
      <c r="Q47" s="19"/>
      <c r="AE47" s="88"/>
    </row>
    <row r="48" spans="1:31">
      <c r="P48" s="19"/>
      <c r="Q48" s="19"/>
    </row>
    <row r="49" spans="16:31">
      <c r="P49" s="19"/>
      <c r="Q49" s="19"/>
    </row>
    <row r="50" spans="16:31" ht="18.75" customHeight="1">
      <c r="P50" s="19"/>
      <c r="Q50" s="19"/>
      <c r="AE50" s="89"/>
    </row>
    <row r="51" spans="16:31">
      <c r="P51" s="19"/>
      <c r="Q51" s="19"/>
      <c r="AE51" s="89"/>
    </row>
    <row r="52" spans="16:31">
      <c r="P52" s="19"/>
      <c r="Q52" s="19"/>
      <c r="AE52" s="89"/>
    </row>
    <row r="53" spans="16:31">
      <c r="P53" s="19"/>
      <c r="Q53" s="19"/>
      <c r="AE53" s="89"/>
    </row>
    <row r="54" spans="16:31" ht="31.5" customHeight="1">
      <c r="P54" s="19"/>
      <c r="Q54" s="19"/>
      <c r="AE54" s="89"/>
    </row>
    <row r="55" spans="16:31">
      <c r="P55" s="19"/>
      <c r="Q55" s="19"/>
    </row>
    <row r="56" spans="16:31">
      <c r="P56" s="19"/>
      <c r="Q56" s="19"/>
    </row>
    <row r="57" spans="16:31">
      <c r="P57" s="19"/>
      <c r="Q57" s="19"/>
    </row>
    <row r="58" spans="16:31">
      <c r="P58" s="19"/>
      <c r="Q58" s="19"/>
    </row>
    <row r="59" spans="16:31">
      <c r="P59" s="19"/>
      <c r="Q59" s="19"/>
    </row>
    <row r="60" spans="16:31">
      <c r="P60" s="19"/>
      <c r="Q60" s="19"/>
    </row>
    <row r="61" spans="16:31">
      <c r="P61" s="19"/>
      <c r="Q61" s="19"/>
    </row>
    <row r="62" spans="16:31">
      <c r="P62" s="19"/>
      <c r="Q62" s="19"/>
    </row>
    <row r="63" spans="16:31">
      <c r="P63" s="19"/>
      <c r="Q63" s="19"/>
    </row>
    <row r="64" spans="16:31">
      <c r="P64" s="19"/>
      <c r="Q64" s="19"/>
    </row>
    <row r="65" spans="1:17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</row>
    <row r="66" spans="1:17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</row>
    <row r="67" spans="1:17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</row>
    <row r="68" spans="1:17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</row>
    <row r="69" spans="1:17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</row>
    <row r="70" spans="1:17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</row>
    <row r="71" spans="1:17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</row>
    <row r="72" spans="1:17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</row>
    <row r="124" spans="11:12">
      <c r="K124" s="88"/>
      <c r="L124" s="88"/>
    </row>
    <row r="125" spans="11:12">
      <c r="K125" s="88"/>
      <c r="L125" s="88"/>
    </row>
    <row r="126" spans="11:12">
      <c r="K126" s="88"/>
      <c r="L126" s="88"/>
    </row>
  </sheetData>
  <sheetProtection algorithmName="SHA-512" hashValue="CtEhD5M97apzO8tkguCsejxpJH53tKvfyAgIwbizTbioyg7NMnLEreZliFgDo7R8Nlu06nKR5V0QOe5Uhzeu3Q==" saltValue="CekT3QPXyvNjmfOMuZOFpg==" spinCount="100000" sheet="1" objects="1" scenarios="1" selectLockedCells="1"/>
  <mergeCells count="63">
    <mergeCell ref="G38:I38"/>
    <mergeCell ref="J16:J17"/>
    <mergeCell ref="N16:P16"/>
    <mergeCell ref="I16:I19"/>
    <mergeCell ref="H16:H19"/>
    <mergeCell ref="L22:Q22"/>
    <mergeCell ref="L23:O23"/>
    <mergeCell ref="F36:H36"/>
    <mergeCell ref="L33:Q33"/>
    <mergeCell ref="M34:Q34"/>
    <mergeCell ref="M35:Q35"/>
    <mergeCell ref="M36:Q36"/>
    <mergeCell ref="L37:Q38"/>
    <mergeCell ref="B32:I32"/>
    <mergeCell ref="B19:C19"/>
    <mergeCell ref="O3:Q3"/>
    <mergeCell ref="O4:Q4"/>
    <mergeCell ref="G37:I37"/>
    <mergeCell ref="B36:C36"/>
    <mergeCell ref="F3:L4"/>
    <mergeCell ref="I8:K9"/>
    <mergeCell ref="F11:G11"/>
    <mergeCell ref="B9:C9"/>
    <mergeCell ref="G5:H5"/>
    <mergeCell ref="C3:D4"/>
    <mergeCell ref="B3:B4"/>
    <mergeCell ref="E3:E4"/>
    <mergeCell ref="L8:L9"/>
    <mergeCell ref="B17:C17"/>
    <mergeCell ref="B33:C33"/>
    <mergeCell ref="N12:O12"/>
    <mergeCell ref="B14:I15"/>
    <mergeCell ref="D37:E37"/>
    <mergeCell ref="O5:Q5"/>
    <mergeCell ref="A5:A8"/>
    <mergeCell ref="B6:D6"/>
    <mergeCell ref="I7:K7"/>
    <mergeCell ref="N7:P8"/>
    <mergeCell ref="Q7:Q8"/>
    <mergeCell ref="B7:D7"/>
    <mergeCell ref="B11:B12"/>
    <mergeCell ref="L15:Q15"/>
    <mergeCell ref="Q17:Q18"/>
    <mergeCell ref="B16:C16"/>
    <mergeCell ref="L24:O24"/>
    <mergeCell ref="B22:J22"/>
    <mergeCell ref="B34:C34"/>
    <mergeCell ref="H1:Q1"/>
    <mergeCell ref="B35:C35"/>
    <mergeCell ref="F33:H33"/>
    <mergeCell ref="F34:H34"/>
    <mergeCell ref="F35:H35"/>
    <mergeCell ref="F9:G9"/>
    <mergeCell ref="F10:G10"/>
    <mergeCell ref="B24:C24"/>
    <mergeCell ref="E24:J24"/>
    <mergeCell ref="M30:N30"/>
    <mergeCell ref="L25:N25"/>
    <mergeCell ref="L31:Q32"/>
    <mergeCell ref="B23:E23"/>
    <mergeCell ref="B18:C18"/>
    <mergeCell ref="N9:P9"/>
    <mergeCell ref="N11:P11"/>
  </mergeCells>
  <conditionalFormatting sqref="D19">
    <cfRule type="cellIs" dxfId="10" priority="52" operator="notEqual">
      <formula>$G$5</formula>
    </cfRule>
    <cfRule type="cellIs" dxfId="9" priority="53" operator="equal">
      <formula>$G$5</formula>
    </cfRule>
  </conditionalFormatting>
  <conditionalFormatting sqref="F37">
    <cfRule type="expression" dxfId="8" priority="56">
      <formula>$G$5&lt;&gt;$D$19</formula>
    </cfRule>
    <cfRule type="cellIs" dxfId="7" priority="57" operator="between">
      <formula>0</formula>
      <formula>1</formula>
    </cfRule>
    <cfRule type="cellIs" dxfId="6" priority="58" operator="greaterThan">
      <formula>0</formula>
    </cfRule>
    <cfRule type="cellIs" dxfId="5" priority="59" operator="lessThan">
      <formula>0</formula>
    </cfRule>
  </conditionalFormatting>
  <conditionalFormatting sqref="D20:F20">
    <cfRule type="expression" dxfId="4" priority="60">
      <formula>$G$5&lt;&gt;$D$19</formula>
    </cfRule>
  </conditionalFormatting>
  <conditionalFormatting sqref="G37:I37">
    <cfRule type="expression" dxfId="3" priority="61">
      <formula>$G$5&lt;&gt;$D$19</formula>
    </cfRule>
  </conditionalFormatting>
  <conditionalFormatting sqref="E24:J24">
    <cfRule type="expression" dxfId="2" priority="2">
      <formula>-$D$24-$C$27&lt;1</formula>
    </cfRule>
  </conditionalFormatting>
  <conditionalFormatting sqref="L31">
    <cfRule type="expression" dxfId="1" priority="62">
      <formula>-$O$25-$M$28&lt;1</formula>
    </cfRule>
  </conditionalFormatting>
  <dataValidations xWindow="1405" yWindow="356" count="1">
    <dataValidation type="whole" allowBlank="1" showInputMessage="1" showErrorMessage="1" promptTitle="possibilità di scarico in canale" prompt="inserire &quot;1&quot; se si scarica in canale consortile, altrimenti inserire &quot;0&quot;" sqref="M10 Q10 L12">
      <formula1>0</formula1>
      <formula2>1</formula2>
    </dataValidation>
  </dataValidations>
  <pageMargins left="0.59055118110236227" right="0.51181102362204722" top="0.21421568627450979" bottom="0.22549019607843138" header="0.19685039370078741" footer="0.78740157480314965"/>
  <pageSetup paperSize="8" scale="92" orientation="landscape" useFirstPageNumber="1" r:id="rId1"/>
  <rowBreaks count="1" manualBreakCount="1">
    <brk id="75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07A312BE-025F-46CB-81BF-BFCA0B12971E}">
            <xm:f>NOT(ISERROR(SEARCH("invarianza",G38)))</xm:f>
            <xm:f>"invarianza"</xm:f>
            <x14:dxf>
              <fill>
                <patternFill>
                  <bgColor rgb="FFFFFF00"/>
                </patternFill>
              </fill>
              <border>
                <left style="dashDotDot">
                  <color auto="1"/>
                </left>
                <right style="dashDotDot">
                  <color auto="1"/>
                </right>
                <top style="dashDotDot">
                  <color auto="1"/>
                </top>
                <bottom style="dashDotDot">
                  <color auto="1"/>
                </bottom>
              </border>
            </x14:dxf>
          </x14:cfRule>
          <xm:sqref>G38:I38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1405" yWindow="356" count="12">
        <x14:dataValidation type="list" allowBlank="1" showInputMessage="1" showErrorMessage="1">
          <x14:formula1>
            <xm:f>'database CPP'!$C$39:$C$40</xm:f>
          </x14:formula1>
          <xm:sqref>Q7</xm:sqref>
        </x14:dataValidation>
        <x14:dataValidation type="list" allowBlank="1" showInputMessage="1" showErrorMessage="1">
          <x14:formula1>
            <xm:f>'database CPP'!$C$33:$C$34</xm:f>
          </x14:formula1>
          <xm:sqref>P23</xm:sqref>
        </x14:dataValidation>
        <x14:dataValidation type="list" allowBlank="1" showInputMessage="1" showErrorMessage="1">
          <x14:formula1>
            <xm:f>'database CPP'!$C$30:$C$31</xm:f>
          </x14:formula1>
          <xm:sqref>F23</xm:sqref>
        </x14:dataValidation>
        <x14:dataValidation type="list" allowBlank="1" showInputMessage="1" showErrorMessage="1">
          <x14:formula1>
            <xm:f>'database CPP'!$J$11:$J$13</xm:f>
          </x14:formula1>
          <xm:sqref>C30 M30</xm:sqref>
        </x14:dataValidation>
        <x14:dataValidation type="list" allowBlank="1" showInputMessage="1" showErrorMessage="1">
          <x14:formula1>
            <xm:f>'database CPP'!$M$17:$M$18</xm:f>
          </x14:formula1>
          <xm:sqref>Q11</xm:sqref>
        </x14:dataValidation>
        <x14:dataValidation type="list" allowBlank="1" showInputMessage="1" showErrorMessage="1">
          <x14:formula1>
            <xm:f>'database CPP'!$M$20:$M$21</xm:f>
          </x14:formula1>
          <xm:sqref>Q16</xm:sqref>
        </x14:dataValidation>
        <x14:dataValidation type="list" allowBlank="1" showInputMessage="1" showErrorMessage="1">
          <x14:formula1>
            <xm:f>'database CPP'!$I$4:$I$5</xm:f>
          </x14:formula1>
          <xm:sqref>F18</xm:sqref>
        </x14:dataValidation>
        <x14:dataValidation type="list" allowBlank="1" showInputMessage="1" showErrorMessage="1">
          <x14:formula1>
            <xm:f>'database CPP'!$C$36:$C$37</xm:f>
          </x14:formula1>
          <xm:sqref>P24</xm:sqref>
        </x14:dataValidation>
        <x14:dataValidation type="list" allowBlank="1" showInputMessage="1" showErrorMessage="1">
          <x14:formula1>
            <xm:f>'database CPP'!$G$12:$G$41</xm:f>
          </x14:formula1>
          <xm:sqref>C3:D4</xm:sqref>
        </x14:dataValidation>
        <x14:dataValidation type="list" allowBlank="1" showInputMessage="1" showErrorMessage="1">
          <x14:formula1>
            <xm:f>'database CPP'!$A$11:$A$13</xm:f>
          </x14:formula1>
          <xm:sqref>D9</xm:sqref>
        </x14:dataValidation>
        <x14:dataValidation type="list" allowBlank="1" showInputMessage="1" showErrorMessage="1">
          <x14:formula1>
            <xm:f>'database CPP'!$J$27:$J$28</xm:f>
          </x14:formula1>
          <xm:sqref>F17</xm:sqref>
        </x14:dataValidation>
        <x14:dataValidation type="list" allowBlank="1" showInputMessage="1" showErrorMessage="1">
          <x14:formula1>
            <xm:f>'database CPP'!$A$48:$A$51</xm:f>
          </x14:formula1>
          <xm:sqref>I26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51"/>
  <sheetViews>
    <sheetView topLeftCell="A19" zoomScaleNormal="100" zoomScaleSheetLayoutView="100" workbookViewId="0">
      <selection activeCell="J36" sqref="J36"/>
    </sheetView>
  </sheetViews>
  <sheetFormatPr defaultRowHeight="12.75"/>
  <cols>
    <col min="1" max="1" width="18.42578125" style="1" customWidth="1"/>
    <col min="2" max="2" width="20.85546875" style="1" customWidth="1"/>
    <col min="3" max="3" width="12.42578125" style="1" customWidth="1"/>
    <col min="4" max="7" width="11.5703125" style="1"/>
    <col min="8" max="8" width="18.5703125" style="1" customWidth="1"/>
    <col min="9" max="9" width="11.5703125" style="1"/>
    <col min="10" max="10" width="16.28515625" style="1" customWidth="1"/>
    <col min="11" max="1025" width="11.5703125" style="1"/>
    <col min="1026" max="16384" width="9.140625" style="1"/>
  </cols>
  <sheetData>
    <row r="3" spans="1:11">
      <c r="B3" s="1" t="s">
        <v>35</v>
      </c>
      <c r="C3" s="1" t="s">
        <v>31</v>
      </c>
      <c r="D3" s="1" t="s">
        <v>4</v>
      </c>
    </row>
    <row r="4" spans="1:11">
      <c r="B4" s="1" t="s">
        <v>36</v>
      </c>
      <c r="C4" s="1">
        <f>IF(B4="SanMauroT20",6.679,IF(B4="SanMauroT100",6.23,IF(B4="SanMauroT200",6.325,0)))</f>
        <v>6.23</v>
      </c>
      <c r="D4" s="1">
        <f>IF(B4="SanMauroT20",0.501,IF(B4="SanMauroT100",0.652,IF(B4="SanMauroT200",0.785,IF(B4="SarnoT20",C4=2.586,0))))</f>
        <v>0.65200000000000002</v>
      </c>
      <c r="H4" s="1" t="s">
        <v>113</v>
      </c>
      <c r="I4" s="1" t="s">
        <v>114</v>
      </c>
      <c r="J4" s="1">
        <v>0.15</v>
      </c>
    </row>
    <row r="5" spans="1:11">
      <c r="C5" s="371"/>
      <c r="D5" s="372"/>
      <c r="I5" s="1" t="s">
        <v>115</v>
      </c>
      <c r="J5" s="1">
        <v>0.3</v>
      </c>
    </row>
    <row r="6" spans="1:11">
      <c r="C6" s="371"/>
      <c r="D6" s="371"/>
    </row>
    <row r="10" spans="1:11">
      <c r="C10" s="1" t="s">
        <v>31</v>
      </c>
      <c r="D10" s="1" t="s">
        <v>4</v>
      </c>
      <c r="J10" s="7" t="s">
        <v>86</v>
      </c>
      <c r="K10" s="17" t="s">
        <v>87</v>
      </c>
    </row>
    <row r="11" spans="1:11" ht="20.25">
      <c r="A11" s="9" t="s">
        <v>104</v>
      </c>
      <c r="B11" s="1" t="s">
        <v>34</v>
      </c>
      <c r="C11" s="1">
        <v>6.6790000000000003</v>
      </c>
      <c r="D11" s="1">
        <v>0.501</v>
      </c>
      <c r="E11" s="1" t="s">
        <v>102</v>
      </c>
      <c r="G11" s="12" t="s">
        <v>65</v>
      </c>
      <c r="J11" s="7" t="s">
        <v>162</v>
      </c>
      <c r="K11" s="5">
        <v>0.01</v>
      </c>
    </row>
    <row r="12" spans="1:11" ht="20.25">
      <c r="A12" s="9" t="s">
        <v>105</v>
      </c>
      <c r="B12" s="1" t="s">
        <v>102</v>
      </c>
      <c r="C12" s="1">
        <v>8.06</v>
      </c>
      <c r="D12" s="1">
        <v>0.48499999999999999</v>
      </c>
      <c r="E12" s="1" t="s">
        <v>85</v>
      </c>
      <c r="G12" s="16" t="s">
        <v>158</v>
      </c>
      <c r="H12" s="16"/>
      <c r="J12" s="7" t="s">
        <v>90</v>
      </c>
      <c r="K12" s="5">
        <v>1E-4</v>
      </c>
    </row>
    <row r="13" spans="1:11" ht="20.25">
      <c r="A13" s="9" t="s">
        <v>106</v>
      </c>
      <c r="B13" s="1" t="s">
        <v>103</v>
      </c>
      <c r="C13" s="1">
        <v>9.1199999999999992</v>
      </c>
      <c r="D13" s="1">
        <v>0.47599999999999998</v>
      </c>
      <c r="E13" s="1" t="s">
        <v>36</v>
      </c>
      <c r="G13" s="13" t="s">
        <v>66</v>
      </c>
      <c r="J13" s="7" t="s">
        <v>91</v>
      </c>
      <c r="K13" s="8">
        <v>9.9999999999999995E-7</v>
      </c>
    </row>
    <row r="14" spans="1:11" ht="15">
      <c r="B14" s="1" t="s">
        <v>75</v>
      </c>
      <c r="G14" s="13" t="s">
        <v>138</v>
      </c>
    </row>
    <row r="15" spans="1:11" ht="15">
      <c r="C15" s="1">
        <v>6.7880000000000003</v>
      </c>
      <c r="D15" s="1">
        <v>0.56000000000000005</v>
      </c>
      <c r="E15" s="1" t="s">
        <v>103</v>
      </c>
      <c r="G15" s="13" t="s">
        <v>142</v>
      </c>
    </row>
    <row r="16" spans="1:11" ht="15">
      <c r="B16" s="1" t="s">
        <v>32</v>
      </c>
      <c r="C16" s="1">
        <v>7.5069999999999997</v>
      </c>
      <c r="D16" s="1">
        <v>0.56899999999999995</v>
      </c>
      <c r="E16" s="1" t="s">
        <v>83</v>
      </c>
      <c r="G16" s="13" t="s">
        <v>140</v>
      </c>
    </row>
    <row r="17" spans="1:13" ht="15">
      <c r="B17" s="1" t="s">
        <v>32</v>
      </c>
      <c r="C17" s="1">
        <v>8.048</v>
      </c>
      <c r="D17" s="1">
        <v>0.57399999999999995</v>
      </c>
      <c r="E17" s="1" t="s">
        <v>84</v>
      </c>
      <c r="G17" s="13" t="s">
        <v>69</v>
      </c>
      <c r="J17" s="370" t="s">
        <v>94</v>
      </c>
      <c r="K17" s="370"/>
      <c r="L17" s="370"/>
      <c r="M17" s="5" t="s">
        <v>37</v>
      </c>
    </row>
    <row r="18" spans="1:13" ht="15">
      <c r="C18" s="10">
        <v>6.1130000000000004</v>
      </c>
      <c r="D18" s="10">
        <v>0.55400000000000005</v>
      </c>
      <c r="E18" s="10" t="s">
        <v>107</v>
      </c>
      <c r="F18" s="10"/>
      <c r="G18" s="13" t="s">
        <v>75</v>
      </c>
      <c r="J18" s="370"/>
      <c r="K18" s="370"/>
      <c r="L18" s="370"/>
      <c r="M18" s="5" t="s">
        <v>39</v>
      </c>
    </row>
    <row r="19" spans="1:13" ht="15">
      <c r="B19" s="1" t="s">
        <v>32</v>
      </c>
      <c r="C19" s="1">
        <v>5.6070000000000002</v>
      </c>
      <c r="D19" s="1">
        <v>0.56499999999999995</v>
      </c>
      <c r="E19" s="1" t="s">
        <v>108</v>
      </c>
      <c r="F19" s="1" t="s">
        <v>109</v>
      </c>
      <c r="G19" s="13" t="s">
        <v>145</v>
      </c>
    </row>
    <row r="20" spans="1:13" ht="15">
      <c r="B20" s="1" t="s">
        <v>32</v>
      </c>
      <c r="C20" s="1">
        <v>6.2279999999999998</v>
      </c>
      <c r="D20" s="1">
        <v>0.56799999999999995</v>
      </c>
      <c r="E20" s="1" t="s">
        <v>110</v>
      </c>
      <c r="G20" s="13" t="s">
        <v>141</v>
      </c>
      <c r="J20" s="370" t="s">
        <v>100</v>
      </c>
      <c r="K20" s="370"/>
      <c r="L20" s="370"/>
      <c r="M20" s="5" t="s">
        <v>37</v>
      </c>
    </row>
    <row r="21" spans="1:13" ht="15">
      <c r="C21" s="1">
        <v>6.6989999999999998</v>
      </c>
      <c r="D21" s="1">
        <v>0.56999999999999995</v>
      </c>
      <c r="E21" s="1" t="s">
        <v>111</v>
      </c>
      <c r="G21" s="13" t="s">
        <v>149</v>
      </c>
      <c r="J21" s="370"/>
      <c r="K21" s="370"/>
      <c r="L21" s="370"/>
      <c r="M21" s="5" t="s">
        <v>39</v>
      </c>
    </row>
    <row r="22" spans="1:13" ht="15">
      <c r="C22" s="1">
        <v>7.1630000000000003</v>
      </c>
      <c r="D22" s="1">
        <v>0.57199999999999995</v>
      </c>
      <c r="E22" s="1" t="s">
        <v>112</v>
      </c>
      <c r="G22" s="13" t="s">
        <v>147</v>
      </c>
    </row>
    <row r="23" spans="1:13" ht="15">
      <c r="G23" s="13" t="s">
        <v>77</v>
      </c>
    </row>
    <row r="24" spans="1:13" ht="15">
      <c r="B24" s="1" t="s">
        <v>33</v>
      </c>
      <c r="C24" s="1" t="s">
        <v>32</v>
      </c>
      <c r="D24" s="1" t="s">
        <v>32</v>
      </c>
      <c r="G24" s="13" t="s">
        <v>152</v>
      </c>
    </row>
    <row r="25" spans="1:13" ht="15">
      <c r="G25" s="13" t="s">
        <v>74</v>
      </c>
    </row>
    <row r="26" spans="1:13" ht="15">
      <c r="G26" s="13" t="s">
        <v>73</v>
      </c>
    </row>
    <row r="27" spans="1:13" ht="15">
      <c r="G27" s="13" t="s">
        <v>144</v>
      </c>
      <c r="J27" s="5" t="s">
        <v>156</v>
      </c>
      <c r="K27" s="5">
        <v>0.6</v>
      </c>
    </row>
    <row r="28" spans="1:13" ht="15">
      <c r="G28" s="13" t="s">
        <v>151</v>
      </c>
      <c r="J28" s="5" t="s">
        <v>157</v>
      </c>
      <c r="K28" s="5">
        <v>0.4</v>
      </c>
    </row>
    <row r="29" spans="1:13" ht="15">
      <c r="G29" s="13" t="s">
        <v>70</v>
      </c>
    </row>
    <row r="30" spans="1:13" ht="15">
      <c r="A30" s="365" t="s">
        <v>47</v>
      </c>
      <c r="B30" s="366"/>
      <c r="C30" s="2" t="s">
        <v>37</v>
      </c>
      <c r="G30" s="13" t="s">
        <v>137</v>
      </c>
    </row>
    <row r="31" spans="1:13" ht="15">
      <c r="A31" s="367"/>
      <c r="B31" s="368"/>
      <c r="C31" s="3" t="s">
        <v>39</v>
      </c>
      <c r="G31" s="13" t="s">
        <v>72</v>
      </c>
    </row>
    <row r="32" spans="1:13" ht="15">
      <c r="G32" s="13" t="s">
        <v>148</v>
      </c>
      <c r="J32" s="1" t="s">
        <v>192</v>
      </c>
      <c r="K32" s="1" t="s">
        <v>191</v>
      </c>
    </row>
    <row r="33" spans="1:11" ht="15">
      <c r="A33" s="365" t="s">
        <v>44</v>
      </c>
      <c r="B33" s="366"/>
      <c r="C33" s="2" t="s">
        <v>37</v>
      </c>
      <c r="G33" s="13" t="s">
        <v>154</v>
      </c>
      <c r="J33" s="1" t="s">
        <v>190</v>
      </c>
      <c r="K33" s="1">
        <v>0.1</v>
      </c>
    </row>
    <row r="34" spans="1:11" ht="15">
      <c r="A34" s="367"/>
      <c r="B34" s="368"/>
      <c r="C34" s="3" t="s">
        <v>39</v>
      </c>
      <c r="G34" s="13" t="s">
        <v>76</v>
      </c>
      <c r="J34" s="1" t="s">
        <v>189</v>
      </c>
      <c r="K34" s="1">
        <v>0.01</v>
      </c>
    </row>
    <row r="35" spans="1:11" ht="15">
      <c r="G35" s="13" t="s">
        <v>68</v>
      </c>
      <c r="J35" s="1" t="s">
        <v>193</v>
      </c>
      <c r="K35" s="1">
        <v>1E-4</v>
      </c>
    </row>
    <row r="36" spans="1:11" ht="15">
      <c r="A36" s="365" t="s">
        <v>38</v>
      </c>
      <c r="B36" s="366"/>
      <c r="C36" s="2" t="s">
        <v>37</v>
      </c>
      <c r="G36" s="13" t="s">
        <v>71</v>
      </c>
    </row>
    <row r="37" spans="1:11" ht="15">
      <c r="A37" s="367"/>
      <c r="B37" s="368"/>
      <c r="C37" s="3" t="s">
        <v>39</v>
      </c>
      <c r="G37" s="13" t="s">
        <v>67</v>
      </c>
    </row>
    <row r="38" spans="1:11" ht="15">
      <c r="G38" s="13" t="s">
        <v>139</v>
      </c>
    </row>
    <row r="39" spans="1:11" ht="15">
      <c r="A39" s="365" t="s">
        <v>5</v>
      </c>
      <c r="B39" s="366"/>
      <c r="C39" s="2" t="s">
        <v>37</v>
      </c>
      <c r="G39" s="13" t="s">
        <v>143</v>
      </c>
    </row>
    <row r="40" spans="1:11" ht="15">
      <c r="A40" s="367"/>
      <c r="B40" s="368"/>
      <c r="C40" s="3" t="s">
        <v>39</v>
      </c>
      <c r="G40" s="13" t="s">
        <v>150</v>
      </c>
    </row>
    <row r="41" spans="1:11" ht="15">
      <c r="G41" s="13" t="s">
        <v>146</v>
      </c>
    </row>
    <row r="43" spans="1:11">
      <c r="A43" s="365" t="s">
        <v>41</v>
      </c>
      <c r="B43" s="366"/>
      <c r="C43" s="2">
        <v>0.01</v>
      </c>
    </row>
    <row r="44" spans="1:11">
      <c r="A44" s="367"/>
      <c r="B44" s="368"/>
      <c r="C44" s="3">
        <v>1E-4</v>
      </c>
    </row>
    <row r="45" spans="1:11">
      <c r="E45" s="5" t="s">
        <v>56</v>
      </c>
      <c r="F45" s="5"/>
      <c r="G45" s="5"/>
      <c r="H45" s="5"/>
      <c r="I45" s="5"/>
      <c r="J45" s="5"/>
      <c r="K45" s="5"/>
    </row>
    <row r="46" spans="1:11">
      <c r="E46" s="5" t="s">
        <v>57</v>
      </c>
      <c r="F46" s="369" t="s">
        <v>62</v>
      </c>
      <c r="G46" s="369"/>
      <c r="H46" s="369"/>
      <c r="I46" s="369"/>
      <c r="J46" s="369"/>
      <c r="K46" s="369"/>
    </row>
    <row r="47" spans="1:11">
      <c r="A47" s="17" t="s">
        <v>48</v>
      </c>
      <c r="B47" s="17" t="s">
        <v>50</v>
      </c>
      <c r="E47" s="5" t="s">
        <v>58</v>
      </c>
      <c r="F47" s="369" t="s">
        <v>63</v>
      </c>
      <c r="G47" s="369"/>
      <c r="H47" s="369"/>
      <c r="I47" s="369"/>
      <c r="J47" s="369"/>
      <c r="K47" s="369"/>
    </row>
    <row r="48" spans="1:11">
      <c r="A48" s="17" t="s">
        <v>49</v>
      </c>
      <c r="B48" s="17">
        <v>1</v>
      </c>
      <c r="E48" s="5" t="s">
        <v>60</v>
      </c>
      <c r="F48" s="369" t="s">
        <v>59</v>
      </c>
      <c r="G48" s="369"/>
      <c r="H48" s="369"/>
      <c r="I48" s="369"/>
      <c r="J48" s="369"/>
      <c r="K48" s="369"/>
    </row>
    <row r="49" spans="1:11">
      <c r="A49" s="17" t="s">
        <v>52</v>
      </c>
      <c r="B49" s="17">
        <v>0.25</v>
      </c>
      <c r="E49" s="5" t="s">
        <v>61</v>
      </c>
      <c r="F49" s="369" t="s">
        <v>64</v>
      </c>
      <c r="G49" s="369"/>
      <c r="H49" s="369"/>
      <c r="I49" s="369"/>
      <c r="J49" s="369"/>
      <c r="K49" s="369"/>
    </row>
    <row r="50" spans="1:11">
      <c r="A50" s="17" t="s">
        <v>53</v>
      </c>
      <c r="B50" s="17">
        <v>0.25</v>
      </c>
    </row>
    <row r="51" spans="1:11">
      <c r="A51" s="17" t="s">
        <v>54</v>
      </c>
      <c r="B51" s="17">
        <v>0.7</v>
      </c>
    </row>
  </sheetData>
  <sheetProtection algorithmName="SHA-512" hashValue="j8uKayRc72hvhA4Q7L8bZnEI+bVscqmeeE2qt2m8ZCRxVw3s9FcBeD8i/oDsYV5PC3jNf5EbLSI7H4Q/qFDUdg==" saltValue="s8Qc5IgssQhUyoaVDymZtg==" spinCount="100000" sheet="1" objects="1" scenarios="1" selectLockedCells="1"/>
  <sortState ref="G12:G41">
    <sortCondition ref="G12"/>
  </sortState>
  <mergeCells count="13">
    <mergeCell ref="J17:L18"/>
    <mergeCell ref="J20:L21"/>
    <mergeCell ref="C5:C6"/>
    <mergeCell ref="D5:D6"/>
    <mergeCell ref="A36:B37"/>
    <mergeCell ref="A43:B44"/>
    <mergeCell ref="A33:B34"/>
    <mergeCell ref="F49:K49"/>
    <mergeCell ref="A39:B40"/>
    <mergeCell ref="A30:B31"/>
    <mergeCell ref="F46:K46"/>
    <mergeCell ref="F47:K47"/>
    <mergeCell ref="F48:K48"/>
  </mergeCells>
  <conditionalFormatting sqref="C24">
    <cfRule type="containsText" priority="1" operator="containsText" text="Sarno T500">
      <formula>NOT(ISERROR(SEARCH("Sarno T500",C24)))</formula>
    </cfRule>
  </conditionalFormatting>
  <dataValidations count="2">
    <dataValidation type="list" allowBlank="1" showInputMessage="1" showErrorMessage="1" sqref="B24 B4">
      <formula1>pluviografo</formula1>
    </dataValidation>
    <dataValidation type="list" allowBlank="1" showInputMessage="1" showErrorMessage="1" sqref="C24">
      <formula1>INDIRECT($B$24)</formula1>
    </dataValidation>
  </dataValidations>
  <pageMargins left="0.78749999999999998" right="0.78749999999999998" top="1.0249999999999999" bottom="1.0249999999999999" header="0.78749999999999998" footer="0.78749999999999998"/>
  <pageSetup paperSize="9" firstPageNumber="0" orientation="portrait" r:id="rId1"/>
  <headerFooter>
    <oddHeader>&amp;C&amp;A</oddHeader>
    <oddFooter>&amp;CPagina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B1" zoomScaleNormal="100" workbookViewId="0">
      <selection activeCell="D24" sqref="D24:E24"/>
    </sheetView>
  </sheetViews>
  <sheetFormatPr defaultRowHeight="12.75"/>
  <cols>
    <col min="1" max="1" width="9.140625" style="1"/>
    <col min="2" max="2" width="15.28515625" style="1" customWidth="1"/>
    <col min="3" max="3" width="12.140625" style="1" customWidth="1"/>
    <col min="4" max="6" width="9.140625" style="1"/>
    <col min="7" max="7" width="22.85546875" style="1" customWidth="1"/>
    <col min="8" max="8" width="18.5703125" style="1" customWidth="1"/>
    <col min="9" max="9" width="15.42578125" style="1" customWidth="1"/>
    <col min="10" max="10" width="19.28515625" style="1" customWidth="1"/>
    <col min="11" max="13" width="9.140625" style="1"/>
    <col min="14" max="14" width="23.5703125" style="1" customWidth="1"/>
    <col min="15" max="15" width="9.140625" style="1"/>
    <col min="16" max="16" width="15" style="1" customWidth="1"/>
    <col min="17" max="16384" width="9.140625" style="1"/>
  </cols>
  <sheetData>
    <row r="1" spans="1:10" ht="17.25" customHeight="1" thickTop="1">
      <c r="A1" s="187"/>
      <c r="B1" s="314" t="s">
        <v>183</v>
      </c>
      <c r="C1" s="315"/>
      <c r="D1" s="315"/>
      <c r="E1" s="315"/>
      <c r="F1" s="315"/>
      <c r="G1" s="315"/>
      <c r="H1" s="316"/>
      <c r="I1" s="186"/>
    </row>
    <row r="2" spans="1:10" ht="18.75" customHeight="1" thickBot="1">
      <c r="A2" s="187"/>
      <c r="B2" s="317"/>
      <c r="C2" s="318"/>
      <c r="D2" s="318"/>
      <c r="E2" s="318"/>
      <c r="F2" s="318"/>
      <c r="G2" s="319"/>
      <c r="H2" s="320"/>
      <c r="I2" s="200"/>
    </row>
    <row r="3" spans="1:10" ht="20.25" customHeight="1" thickTop="1" thickBot="1">
      <c r="A3" s="187"/>
      <c r="B3" s="28" t="s">
        <v>0</v>
      </c>
      <c r="C3" s="396">
        <f>'Calcolo Idraulico'!$D$19</f>
        <v>0</v>
      </c>
      <c r="D3" s="397"/>
      <c r="E3" s="29" t="s">
        <v>1</v>
      </c>
      <c r="F3" s="30">
        <v>1</v>
      </c>
      <c r="G3" s="31"/>
      <c r="H3" s="32"/>
      <c r="I3" s="188"/>
    </row>
    <row r="4" spans="1:10" ht="18" customHeight="1" thickTop="1" thickBot="1">
      <c r="A4" s="187"/>
      <c r="B4" s="35"/>
      <c r="C4" s="31"/>
      <c r="D4" s="31"/>
      <c r="E4" s="31"/>
      <c r="F4" s="31"/>
      <c r="G4" s="31"/>
      <c r="H4" s="32"/>
      <c r="I4" s="188"/>
    </row>
    <row r="5" spans="1:10" ht="18" customHeight="1" thickTop="1">
      <c r="A5" s="187"/>
      <c r="B5" s="393"/>
      <c r="C5" s="394"/>
      <c r="D5" s="395"/>
      <c r="E5" s="280" t="s">
        <v>80</v>
      </c>
      <c r="F5" s="280"/>
      <c r="G5" s="280"/>
      <c r="H5" s="37" t="e">
        <f>H6/C3*10000</f>
        <v>#DIV/0!</v>
      </c>
      <c r="I5" s="187"/>
    </row>
    <row r="6" spans="1:10" ht="17.25" customHeight="1">
      <c r="A6" s="187"/>
      <c r="B6" s="194" t="s">
        <v>175</v>
      </c>
      <c r="C6" s="195"/>
      <c r="D6" s="196">
        <f>((1.25/(3.6*1.7))*(C3/1000000)^0.5)*3600</f>
        <v>0</v>
      </c>
      <c r="E6" s="401" t="s">
        <v>184</v>
      </c>
      <c r="F6" s="401"/>
      <c r="G6" s="401"/>
      <c r="H6" s="398" t="e">
        <f>1000*F3*(C3/1000000)*D8/3.6*D9</f>
        <v>#DIV/0!</v>
      </c>
      <c r="I6" s="187"/>
    </row>
    <row r="7" spans="1:10" ht="17.25" customHeight="1">
      <c r="A7" s="187"/>
      <c r="B7" s="380" t="s">
        <v>176</v>
      </c>
      <c r="C7" s="381"/>
      <c r="D7" s="196">
        <f>(85*D6/3600)/(1+(D6/3600)/0.3084)^0.701</f>
        <v>0</v>
      </c>
      <c r="E7" s="401"/>
      <c r="F7" s="401"/>
      <c r="G7" s="401"/>
      <c r="H7" s="398"/>
      <c r="I7" s="187"/>
    </row>
    <row r="8" spans="1:10" ht="16.5">
      <c r="A8" s="187"/>
      <c r="B8" s="380" t="s">
        <v>177</v>
      </c>
      <c r="C8" s="381"/>
      <c r="D8" s="196" t="e">
        <f>D7/(D6/3600)</f>
        <v>#DIV/0!</v>
      </c>
      <c r="E8" s="375" t="s">
        <v>182</v>
      </c>
      <c r="F8" s="375"/>
      <c r="G8" s="375"/>
      <c r="H8" s="197" t="e">
        <f>'Calcolo Idraulico'!$Q$9</f>
        <v>#DIV/0!</v>
      </c>
      <c r="I8" s="187"/>
    </row>
    <row r="9" spans="1:10" ht="19.5" thickBot="1">
      <c r="A9" s="186"/>
      <c r="B9" s="327" t="s">
        <v>178</v>
      </c>
      <c r="C9" s="328"/>
      <c r="D9" s="198">
        <f>'Calcolo Idraulico'!$H$11</f>
        <v>2.0299999999999998</v>
      </c>
      <c r="E9" s="260" t="s">
        <v>197</v>
      </c>
      <c r="F9" s="260"/>
      <c r="G9" s="260"/>
      <c r="H9" s="199" t="e">
        <f>H6-H8</f>
        <v>#DIV/0!</v>
      </c>
      <c r="I9" s="186"/>
    </row>
    <row r="10" spans="1:10" ht="19.5" thickTop="1" thickBot="1">
      <c r="A10" s="186"/>
      <c r="B10" s="50"/>
      <c r="C10" s="51"/>
      <c r="D10" s="52"/>
      <c r="E10" s="52"/>
      <c r="F10" s="52"/>
      <c r="G10" s="52"/>
      <c r="H10" s="14"/>
      <c r="I10" s="186"/>
    </row>
    <row r="11" spans="1:10" ht="14.25" thickTop="1" thickBot="1">
      <c r="A11" s="186"/>
      <c r="B11" s="186"/>
      <c r="C11" s="186"/>
      <c r="D11" s="186"/>
      <c r="E11" s="186"/>
      <c r="F11" s="186"/>
      <c r="G11" s="186"/>
      <c r="H11" s="186"/>
      <c r="I11" s="186"/>
      <c r="J11" s="186"/>
    </row>
    <row r="12" spans="1:10" ht="13.5" customHeight="1" thickTop="1">
      <c r="B12" s="387" t="s">
        <v>172</v>
      </c>
      <c r="C12" s="388"/>
      <c r="D12" s="388"/>
      <c r="E12" s="388"/>
      <c r="F12" s="388"/>
      <c r="G12" s="389"/>
    </row>
    <row r="13" spans="1:10" ht="27.75" customHeight="1" thickBot="1">
      <c r="B13" s="390"/>
      <c r="C13" s="391"/>
      <c r="D13" s="391"/>
      <c r="E13" s="391"/>
      <c r="F13" s="391"/>
      <c r="G13" s="392"/>
    </row>
    <row r="14" spans="1:10" ht="13.5" thickTop="1">
      <c r="B14" s="154"/>
      <c r="C14" s="155"/>
      <c r="D14" s="155"/>
      <c r="E14" s="155"/>
      <c r="F14" s="155"/>
      <c r="G14" s="156"/>
    </row>
    <row r="15" spans="1:10" ht="18.75" customHeight="1">
      <c r="B15" s="402" t="s">
        <v>2</v>
      </c>
      <c r="C15" s="403"/>
      <c r="D15" s="160" t="e">
        <f>'Calcolo Idraulico'!$Q$9</f>
        <v>#DIV/0!</v>
      </c>
      <c r="E15" s="189"/>
      <c r="F15" s="188"/>
      <c r="G15" s="190"/>
    </row>
    <row r="16" spans="1:10" ht="18">
      <c r="B16" s="399" t="s">
        <v>29</v>
      </c>
      <c r="C16" s="400"/>
      <c r="D16" s="163">
        <v>8.9999999999999993E-3</v>
      </c>
      <c r="E16" s="189"/>
      <c r="F16" s="188"/>
      <c r="G16" s="190"/>
    </row>
    <row r="17" spans="2:8" ht="18">
      <c r="B17" s="373" t="s">
        <v>30</v>
      </c>
      <c r="C17" s="374"/>
      <c r="D17" s="164">
        <v>100</v>
      </c>
      <c r="E17" s="189"/>
      <c r="F17" s="188"/>
      <c r="G17" s="190"/>
    </row>
    <row r="18" spans="2:8" ht="18.75" thickBot="1">
      <c r="B18" s="376" t="s">
        <v>45</v>
      </c>
      <c r="C18" s="377"/>
      <c r="D18" s="161" t="e">
        <f>(D15/1000*(4)^(5/3)*(3.14-0.494934)^(2/3)/((3.14/2+1.493839)^(5/3)*D16^0.5*D17))^(3/8)*1000</f>
        <v>#DIV/0!</v>
      </c>
      <c r="E18" s="191" t="s">
        <v>32</v>
      </c>
      <c r="F18" s="192"/>
      <c r="G18" s="193"/>
    </row>
    <row r="19" spans="2:8" ht="14.25" thickTop="1" thickBot="1"/>
    <row r="20" spans="2:8" ht="14.25" thickTop="1" thickBot="1">
      <c r="B20" s="382" t="s">
        <v>27</v>
      </c>
      <c r="C20" s="382"/>
      <c r="D20" s="382"/>
      <c r="E20" s="382"/>
      <c r="F20" s="382"/>
      <c r="G20" s="382"/>
      <c r="H20" s="382"/>
    </row>
    <row r="21" spans="2:8" ht="27" customHeight="1" thickTop="1" thickBot="1">
      <c r="B21" s="382"/>
      <c r="C21" s="382"/>
      <c r="D21" s="382"/>
      <c r="E21" s="382"/>
      <c r="F21" s="382"/>
      <c r="G21" s="383"/>
      <c r="H21" s="383"/>
    </row>
    <row r="22" spans="2:8" ht="17.25" thickTop="1">
      <c r="B22" s="157"/>
      <c r="C22" s="158"/>
      <c r="D22" s="158"/>
      <c r="E22" s="159"/>
      <c r="F22" s="159"/>
      <c r="G22" s="215" t="s">
        <v>201</v>
      </c>
      <c r="H22" s="214" t="str">
        <f>'Calcolo Idraulico'!$F$23</f>
        <v>no</v>
      </c>
    </row>
    <row r="23" spans="2:8" ht="16.5">
      <c r="B23" s="384" t="s">
        <v>28</v>
      </c>
      <c r="C23" s="385"/>
      <c r="D23" s="386" t="e">
        <f>H9*H25</f>
        <v>#DIV/0!</v>
      </c>
      <c r="E23" s="386"/>
      <c r="F23" s="31"/>
      <c r="G23" s="215" t="s">
        <v>202</v>
      </c>
      <c r="H23" s="214" t="str">
        <f>'Calcolo Idraulico'!$P$23</f>
        <v>no</v>
      </c>
    </row>
    <row r="24" spans="2:8" ht="18">
      <c r="B24" s="373" t="s">
        <v>29</v>
      </c>
      <c r="C24" s="374"/>
      <c r="D24" s="378">
        <v>8.9999999999999993E-3</v>
      </c>
      <c r="E24" s="378"/>
      <c r="F24" s="31"/>
      <c r="G24" s="216" t="s">
        <v>203</v>
      </c>
      <c r="H24" s="214" t="str">
        <f>'Calcolo Idraulico'!$P$24</f>
        <v>no</v>
      </c>
    </row>
    <row r="25" spans="2:8" ht="18">
      <c r="B25" s="373" t="s">
        <v>30</v>
      </c>
      <c r="C25" s="374"/>
      <c r="D25" s="378">
        <v>80</v>
      </c>
      <c r="E25" s="378"/>
      <c r="F25" s="31"/>
      <c r="G25" s="31"/>
      <c r="H25" s="213">
        <f>IF(AND(H22="no",H23="no",H24="no"),0,1)</f>
        <v>0</v>
      </c>
    </row>
    <row r="26" spans="2:8" ht="18.75" thickBot="1">
      <c r="B26" s="376" t="s">
        <v>45</v>
      </c>
      <c r="C26" s="377"/>
      <c r="D26" s="379" t="e">
        <f>(D23/1000*(4)^(5/3)*(3.14-0.9272952)^(2/3)/((3.14/2+1.1235)^(5/3)*D24^0.5*D25))^(3/8)*1000</f>
        <v>#DIV/0!</v>
      </c>
      <c r="E26" s="379" t="e">
        <f t="shared" ref="E26" si="0">(E23/1000*(4)^(5/3)*(3.14-0.494934)^(2/3)/((3.14/2+1.493839)^(5/3)*E24^0.5*E25))^(3/8)*1000</f>
        <v>#DIV/0!</v>
      </c>
      <c r="F26" s="162" t="s">
        <v>32</v>
      </c>
      <c r="G26" s="162"/>
      <c r="H26" s="217">
        <f>IF(H22="no",0,1)</f>
        <v>0</v>
      </c>
    </row>
    <row r="27" spans="2:8" ht="14.25" thickTop="1" thickBot="1"/>
    <row r="28" spans="2:8" ht="27" customHeight="1" thickTop="1">
      <c r="B28" s="387" t="s">
        <v>188</v>
      </c>
      <c r="C28" s="388"/>
      <c r="D28" s="388"/>
      <c r="E28" s="388"/>
      <c r="F28" s="388"/>
      <c r="G28" s="388"/>
      <c r="H28" s="389"/>
    </row>
    <row r="29" spans="2:8" ht="13.5" customHeight="1">
      <c r="B29" s="412"/>
      <c r="C29" s="413"/>
      <c r="D29" s="413"/>
      <c r="E29" s="413"/>
      <c r="F29" s="413"/>
      <c r="G29" s="413"/>
      <c r="H29" s="414"/>
    </row>
    <row r="30" spans="2:8" ht="15.75">
      <c r="B30" s="404" t="s">
        <v>198</v>
      </c>
      <c r="C30" s="405"/>
      <c r="D30" s="206" t="e">
        <f>$D$23*H26</f>
        <v>#DIV/0!</v>
      </c>
      <c r="E30" s="155"/>
      <c r="F30" s="5"/>
      <c r="G30" s="202" t="s">
        <v>199</v>
      </c>
      <c r="H30" s="203" t="s">
        <v>87</v>
      </c>
    </row>
    <row r="31" spans="2:8" ht="24.75" customHeight="1">
      <c r="B31" s="416" t="s">
        <v>195</v>
      </c>
      <c r="C31" s="417"/>
      <c r="D31" s="207">
        <f>H32*0.027*1*H31*1000</f>
        <v>0</v>
      </c>
      <c r="E31" s="155"/>
      <c r="F31" s="5"/>
      <c r="G31" s="218" t="s">
        <v>190</v>
      </c>
      <c r="H31" s="211">
        <f>IF(G31="lapillo",0.01,IF(G31="ghiaia",0.1,IF(G31="terreno veg.",0.0001,0)))</f>
        <v>0.1</v>
      </c>
    </row>
    <row r="32" spans="2:8" ht="15.75">
      <c r="B32" s="404" t="s">
        <v>196</v>
      </c>
      <c r="C32" s="405"/>
      <c r="D32" s="209" t="e">
        <f>D30-D31</f>
        <v>#DIV/0!</v>
      </c>
      <c r="E32" s="63"/>
      <c r="F32" s="415" t="s">
        <v>194</v>
      </c>
      <c r="G32" s="415"/>
      <c r="H32" s="219">
        <v>0</v>
      </c>
    </row>
    <row r="33" spans="2:8" ht="16.5">
      <c r="B33" s="406" t="s">
        <v>29</v>
      </c>
      <c r="C33" s="407"/>
      <c r="D33" s="208">
        <v>5.0000000000000001E-3</v>
      </c>
      <c r="E33" s="189"/>
      <c r="F33" s="63"/>
      <c r="G33" s="63"/>
      <c r="H33" s="201"/>
    </row>
    <row r="34" spans="2:8" ht="16.5">
      <c r="B34" s="408" t="s">
        <v>30</v>
      </c>
      <c r="C34" s="409"/>
      <c r="D34" s="210">
        <v>100</v>
      </c>
      <c r="E34" s="189"/>
      <c r="F34" s="63"/>
      <c r="G34" s="63"/>
      <c r="H34" s="201"/>
    </row>
    <row r="35" spans="2:8" ht="17.25" thickBot="1">
      <c r="B35" s="410" t="s">
        <v>200</v>
      </c>
      <c r="C35" s="411"/>
      <c r="D35" s="212" t="e">
        <f>(D32/1000*(4)^(5/3)*(3.14-0.494934)^(2/3)/((3.14/2+1.493839)^(5/3)*D33^0.5*D34))^(3/8)*1000</f>
        <v>#DIV/0!</v>
      </c>
      <c r="E35" s="191" t="s">
        <v>32</v>
      </c>
      <c r="F35" s="204"/>
      <c r="G35" s="204"/>
      <c r="H35" s="205"/>
    </row>
    <row r="36" spans="2:8" ht="13.5" thickTop="1"/>
  </sheetData>
  <sheetProtection algorithmName="SHA-512" hashValue="9VZBznD1B0KDW96Jb+0F8a/XjPOVTcOzoisquE7BOgM7Dl5rfAcdGwSMsS5bSvCwRNBA944CDCeaFrGf4heSbA==" saltValue="az28JXvyHcF2n64YrJMYyw==" spinCount="100000" sheet="1" objects="1" scenarios="1" selectLockedCells="1"/>
  <mergeCells count="33">
    <mergeCell ref="B32:C32"/>
    <mergeCell ref="B33:C33"/>
    <mergeCell ref="B34:C34"/>
    <mergeCell ref="B35:C35"/>
    <mergeCell ref="B28:H29"/>
    <mergeCell ref="F32:G32"/>
    <mergeCell ref="B31:C31"/>
    <mergeCell ref="B30:C30"/>
    <mergeCell ref="B5:D5"/>
    <mergeCell ref="B1:H2"/>
    <mergeCell ref="C3:D3"/>
    <mergeCell ref="H6:H7"/>
    <mergeCell ref="B16:C16"/>
    <mergeCell ref="E5:G5"/>
    <mergeCell ref="E6:G7"/>
    <mergeCell ref="B7:C7"/>
    <mergeCell ref="B15:C15"/>
    <mergeCell ref="B24:C24"/>
    <mergeCell ref="B17:C17"/>
    <mergeCell ref="E8:G8"/>
    <mergeCell ref="E9:G9"/>
    <mergeCell ref="B26:C26"/>
    <mergeCell ref="D25:E25"/>
    <mergeCell ref="D24:E24"/>
    <mergeCell ref="D26:E26"/>
    <mergeCell ref="B8:C8"/>
    <mergeCell ref="B9:C9"/>
    <mergeCell ref="B25:C25"/>
    <mergeCell ref="B20:H21"/>
    <mergeCell ref="B23:C23"/>
    <mergeCell ref="D23:E23"/>
    <mergeCell ref="B18:C18"/>
    <mergeCell ref="B12:G13"/>
  </mergeCells>
  <dataValidations count="1">
    <dataValidation type="whole" allowBlank="1" showInputMessage="1" showErrorMessage="1" promptTitle="possibilità di scarico in canale" prompt="inserire &quot;1&quot; se si scarica in canale consortile, altrimenti inserire &quot;0&quot;" sqref="H10">
      <formula1>0</formula1>
      <formula2>1</formula2>
    </dataValidation>
  </dataValidations>
  <pageMargins left="0.7" right="0.7" top="0.75" bottom="0.75" header="0.3" footer="0.3"/>
  <pageSetup paperSize="9" scale="7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'database CPP'!$J$33:$J$35</xm:f>
          </x14:formula1>
          <xm:sqref>G31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12666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frontespizio</vt:lpstr>
      <vt:lpstr>Calcolo Idraulico</vt:lpstr>
      <vt:lpstr>database CPP</vt:lpstr>
      <vt:lpstr>Calcolo tubazioni</vt:lpstr>
      <vt:lpstr>a</vt:lpstr>
      <vt:lpstr>n</vt:lpstr>
      <vt:lpstr>pluviografo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</dc:creator>
  <cp:lastModifiedBy>Luca Giordano</cp:lastModifiedBy>
  <cp:revision>4</cp:revision>
  <cp:lastPrinted>2017-02-03T07:37:19Z</cp:lastPrinted>
  <dcterms:created xsi:type="dcterms:W3CDTF">2016-07-20T19:26:05Z</dcterms:created>
  <dcterms:modified xsi:type="dcterms:W3CDTF">2017-05-31T14:21:30Z</dcterms:modified>
  <dc:language>it-CH</dc:language>
</cp:coreProperties>
</file>